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780" windowHeight="9165"/>
  </bookViews>
  <sheets>
    <sheet name="2014종합" sheetId="6" r:id="rId1"/>
    <sheet name="개별랭킹" sheetId="5" r:id="rId2"/>
    <sheet name="정리" sheetId="8" r:id="rId3"/>
    <sheet name="DB" sheetId="4" r:id="rId4"/>
  </sheets>
  <definedNames>
    <definedName name="_xlnm._FilterDatabase" localSheetId="0" hidden="1">'2014종합'!$A$2:$P$2</definedName>
    <definedName name="_xlnm._FilterDatabase" localSheetId="3" hidden="1">DB!$B$1:$K$1</definedName>
  </definedNames>
  <calcPr calcId="145621"/>
</workbook>
</file>

<file path=xl/calcChain.xml><?xml version="1.0" encoding="utf-8"?>
<calcChain xmlns="http://schemas.openxmlformats.org/spreadsheetml/2006/main">
  <c r="I10" i="6" l="1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3" i="6"/>
  <c r="J3" i="6"/>
  <c r="I4" i="6"/>
  <c r="J4" i="6"/>
  <c r="I5" i="6"/>
  <c r="J5" i="6"/>
  <c r="I6" i="6"/>
  <c r="J6" i="6"/>
  <c r="I7" i="6"/>
  <c r="J7" i="6"/>
  <c r="I8" i="6"/>
  <c r="J8" i="6"/>
  <c r="J9" i="6"/>
  <c r="I9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C7" i="6"/>
  <c r="D7" i="6"/>
  <c r="E7" i="6"/>
  <c r="F7" i="6"/>
  <c r="G7" i="6"/>
  <c r="H7" i="6"/>
  <c r="C8" i="6"/>
  <c r="D8" i="6"/>
  <c r="E8" i="6"/>
  <c r="F8" i="6"/>
  <c r="G8" i="6"/>
  <c r="H8" i="6"/>
  <c r="C9" i="6"/>
  <c r="D9" i="6"/>
  <c r="E9" i="6"/>
  <c r="F9" i="6"/>
  <c r="G9" i="6"/>
  <c r="H9" i="6"/>
  <c r="C10" i="6"/>
  <c r="D10" i="6"/>
  <c r="E10" i="6"/>
  <c r="F10" i="6"/>
  <c r="G10" i="6"/>
  <c r="H10" i="6"/>
  <c r="C11" i="6"/>
  <c r="D11" i="6"/>
  <c r="E11" i="6"/>
  <c r="F11" i="6"/>
  <c r="G11" i="6"/>
  <c r="H11" i="6"/>
  <c r="C12" i="6"/>
  <c r="D12" i="6"/>
  <c r="E12" i="6"/>
  <c r="F12" i="6"/>
  <c r="G12" i="6"/>
  <c r="H12" i="6"/>
  <c r="C13" i="6"/>
  <c r="D13" i="6"/>
  <c r="E13" i="6"/>
  <c r="F13" i="6"/>
  <c r="G13" i="6"/>
  <c r="H13" i="6"/>
  <c r="C14" i="6"/>
  <c r="D14" i="6"/>
  <c r="E14" i="6"/>
  <c r="F14" i="6"/>
  <c r="G14" i="6"/>
  <c r="H14" i="6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D17" i="6"/>
  <c r="E17" i="6"/>
  <c r="F17" i="6"/>
  <c r="G17" i="6"/>
  <c r="H17" i="6"/>
  <c r="C18" i="6"/>
  <c r="D18" i="6"/>
  <c r="E18" i="6"/>
  <c r="F18" i="6"/>
  <c r="G18" i="6"/>
  <c r="H18" i="6"/>
  <c r="C19" i="6"/>
  <c r="D19" i="6"/>
  <c r="E19" i="6"/>
  <c r="F19" i="6"/>
  <c r="G19" i="6"/>
  <c r="H19" i="6"/>
  <c r="C20" i="6"/>
  <c r="D20" i="6"/>
  <c r="E20" i="6"/>
  <c r="F20" i="6"/>
  <c r="G20" i="6"/>
  <c r="H20" i="6"/>
  <c r="C21" i="6"/>
  <c r="D21" i="6"/>
  <c r="E21" i="6"/>
  <c r="F21" i="6"/>
  <c r="G21" i="6"/>
  <c r="H21" i="6"/>
  <c r="C22" i="6"/>
  <c r="D22" i="6"/>
  <c r="E22" i="6"/>
  <c r="F22" i="6"/>
  <c r="G22" i="6"/>
  <c r="H22" i="6"/>
  <c r="C23" i="6"/>
  <c r="D23" i="6"/>
  <c r="E23" i="6"/>
  <c r="F23" i="6"/>
  <c r="G23" i="6"/>
  <c r="H23" i="6"/>
  <c r="C24" i="6"/>
  <c r="D24" i="6"/>
  <c r="E24" i="6"/>
  <c r="F24" i="6"/>
  <c r="G24" i="6"/>
  <c r="H24" i="6"/>
  <c r="C25" i="6"/>
  <c r="D25" i="6"/>
  <c r="E25" i="6"/>
  <c r="F25" i="6"/>
  <c r="G25" i="6"/>
  <c r="H25" i="6"/>
  <c r="C26" i="6"/>
  <c r="D26" i="6"/>
  <c r="E26" i="6"/>
  <c r="F26" i="6"/>
  <c r="G26" i="6"/>
  <c r="H26" i="6"/>
  <c r="C27" i="6"/>
  <c r="D27" i="6"/>
  <c r="E27" i="6"/>
  <c r="F27" i="6"/>
  <c r="G27" i="6"/>
  <c r="H27" i="6"/>
  <c r="C28" i="6"/>
  <c r="D28" i="6"/>
  <c r="E28" i="6"/>
  <c r="F28" i="6"/>
  <c r="G28" i="6"/>
  <c r="H28" i="6"/>
  <c r="C29" i="6"/>
  <c r="D29" i="6"/>
  <c r="E29" i="6"/>
  <c r="F29" i="6"/>
  <c r="G29" i="6"/>
  <c r="H29" i="6"/>
  <c r="C30" i="6"/>
  <c r="D30" i="6"/>
  <c r="E30" i="6"/>
  <c r="F30" i="6"/>
  <c r="G30" i="6"/>
  <c r="H30" i="6"/>
  <c r="C31" i="6"/>
  <c r="D31" i="6"/>
  <c r="E31" i="6"/>
  <c r="F31" i="6"/>
  <c r="G31" i="6"/>
  <c r="H31" i="6"/>
  <c r="C32" i="6"/>
  <c r="D32" i="6"/>
  <c r="E32" i="6"/>
  <c r="F32" i="6"/>
  <c r="G32" i="6"/>
  <c r="H32" i="6"/>
  <c r="C33" i="6"/>
  <c r="D33" i="6"/>
  <c r="E33" i="6"/>
  <c r="F33" i="6"/>
  <c r="G33" i="6"/>
  <c r="H33" i="6"/>
  <c r="C34" i="6"/>
  <c r="D34" i="6"/>
  <c r="E34" i="6"/>
  <c r="F34" i="6"/>
  <c r="G34" i="6"/>
  <c r="H34" i="6"/>
  <c r="C35" i="6"/>
  <c r="D35" i="6"/>
  <c r="E35" i="6"/>
  <c r="F35" i="6"/>
  <c r="G35" i="6"/>
  <c r="H35" i="6"/>
  <c r="C36" i="6"/>
  <c r="D36" i="6"/>
  <c r="E36" i="6"/>
  <c r="F36" i="6"/>
  <c r="G36" i="6"/>
  <c r="H36" i="6"/>
  <c r="C37" i="6"/>
  <c r="D37" i="6"/>
  <c r="E37" i="6"/>
  <c r="F37" i="6"/>
  <c r="G37" i="6"/>
  <c r="H37" i="6"/>
  <c r="C38" i="6"/>
  <c r="D38" i="6"/>
  <c r="E38" i="6"/>
  <c r="F38" i="6"/>
  <c r="G38" i="6"/>
  <c r="H38" i="6"/>
  <c r="C39" i="6"/>
  <c r="D39" i="6"/>
  <c r="E39" i="6"/>
  <c r="F39" i="6"/>
  <c r="G39" i="6"/>
  <c r="H39" i="6"/>
  <c r="C40" i="6"/>
  <c r="D40" i="6"/>
  <c r="E40" i="6"/>
  <c r="F40" i="6"/>
  <c r="G40" i="6"/>
  <c r="H40" i="6"/>
  <c r="C41" i="6"/>
  <c r="D41" i="6"/>
  <c r="E41" i="6"/>
  <c r="F41" i="6"/>
  <c r="G41" i="6"/>
  <c r="H41" i="6"/>
  <c r="H3" i="6"/>
  <c r="G3" i="6"/>
  <c r="F3" i="6"/>
  <c r="E3" i="6"/>
  <c r="D3" i="6"/>
  <c r="C3" i="6"/>
  <c r="A41" i="6" l="1"/>
  <c r="A36" i="6"/>
  <c r="A34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K33" i="6" l="1"/>
  <c r="L33" i="6"/>
  <c r="M33" i="6"/>
  <c r="N33" i="6"/>
  <c r="O33" i="6"/>
  <c r="K35" i="6"/>
  <c r="L35" i="6"/>
  <c r="M35" i="6"/>
  <c r="N35" i="6"/>
  <c r="O35" i="6"/>
  <c r="K40" i="6"/>
  <c r="L40" i="6"/>
  <c r="M40" i="6"/>
  <c r="N40" i="6"/>
  <c r="O40" i="6"/>
  <c r="P33" i="6" l="1"/>
  <c r="P40" i="6"/>
  <c r="P35" i="6"/>
  <c r="O29" i="6"/>
  <c r="N29" i="6"/>
  <c r="M29" i="6"/>
  <c r="L29" i="6"/>
  <c r="K29" i="6"/>
  <c r="O38" i="6"/>
  <c r="N38" i="6"/>
  <c r="M38" i="6"/>
  <c r="L38" i="6"/>
  <c r="K38" i="6"/>
  <c r="O34" i="6"/>
  <c r="N34" i="6"/>
  <c r="M34" i="6"/>
  <c r="L34" i="6"/>
  <c r="K34" i="6"/>
  <c r="O31" i="6"/>
  <c r="N31" i="6"/>
  <c r="M31" i="6"/>
  <c r="L31" i="6"/>
  <c r="K31" i="6"/>
  <c r="O37" i="6"/>
  <c r="N37" i="6"/>
  <c r="M37" i="6"/>
  <c r="L37" i="6"/>
  <c r="K37" i="6"/>
  <c r="P31" i="6" l="1"/>
  <c r="P34" i="6"/>
  <c r="P38" i="6"/>
  <c r="P37" i="6"/>
  <c r="P29" i="6"/>
  <c r="K32" i="6"/>
  <c r="L32" i="6"/>
  <c r="M32" i="6"/>
  <c r="N32" i="6"/>
  <c r="O32" i="6"/>
  <c r="P32" i="6" l="1"/>
  <c r="K26" i="6"/>
  <c r="L26" i="6"/>
  <c r="M26" i="6"/>
  <c r="N26" i="6"/>
  <c r="O26" i="6"/>
  <c r="P26" i="6" l="1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9" i="6"/>
  <c r="L9" i="6"/>
  <c r="M9" i="6"/>
  <c r="N9" i="6"/>
  <c r="O9" i="6"/>
  <c r="K7" i="6"/>
  <c r="L7" i="6"/>
  <c r="M7" i="6"/>
  <c r="N7" i="6"/>
  <c r="O7" i="6"/>
  <c r="K10" i="6"/>
  <c r="L10" i="6"/>
  <c r="M10" i="6"/>
  <c r="N10" i="6"/>
  <c r="O10" i="6"/>
  <c r="K11" i="6"/>
  <c r="L11" i="6"/>
  <c r="M11" i="6"/>
  <c r="N11" i="6"/>
  <c r="O11" i="6"/>
  <c r="K8" i="6"/>
  <c r="L8" i="6"/>
  <c r="M8" i="6"/>
  <c r="N8" i="6"/>
  <c r="O8" i="6"/>
  <c r="K12" i="6"/>
  <c r="L12" i="6"/>
  <c r="M12" i="6"/>
  <c r="N12" i="6"/>
  <c r="O12" i="6"/>
  <c r="K13" i="6"/>
  <c r="L13" i="6"/>
  <c r="M13" i="6"/>
  <c r="N13" i="6"/>
  <c r="O13" i="6"/>
  <c r="K19" i="6"/>
  <c r="L19" i="6"/>
  <c r="M19" i="6"/>
  <c r="N19" i="6"/>
  <c r="O19" i="6"/>
  <c r="K21" i="6"/>
  <c r="L21" i="6"/>
  <c r="M21" i="6"/>
  <c r="N21" i="6"/>
  <c r="O21" i="6"/>
  <c r="K14" i="6"/>
  <c r="L14" i="6"/>
  <c r="M14" i="6"/>
  <c r="N14" i="6"/>
  <c r="O14" i="6"/>
  <c r="K16" i="6"/>
  <c r="L16" i="6"/>
  <c r="M16" i="6"/>
  <c r="N16" i="6"/>
  <c r="O16" i="6"/>
  <c r="K18" i="6"/>
  <c r="L18" i="6"/>
  <c r="M18" i="6"/>
  <c r="N18" i="6"/>
  <c r="O18" i="6"/>
  <c r="K17" i="6"/>
  <c r="L17" i="6"/>
  <c r="M17" i="6"/>
  <c r="N17" i="6"/>
  <c r="O17" i="6"/>
  <c r="K24" i="6"/>
  <c r="L24" i="6"/>
  <c r="M24" i="6"/>
  <c r="N24" i="6"/>
  <c r="O24" i="6"/>
  <c r="K36" i="6"/>
  <c r="L36" i="6"/>
  <c r="M36" i="6"/>
  <c r="N36" i="6"/>
  <c r="O36" i="6"/>
  <c r="K23" i="6"/>
  <c r="L23" i="6"/>
  <c r="M23" i="6"/>
  <c r="N23" i="6"/>
  <c r="O23" i="6"/>
  <c r="K25" i="6"/>
  <c r="L25" i="6"/>
  <c r="M25" i="6"/>
  <c r="N25" i="6"/>
  <c r="O25" i="6"/>
  <c r="K20" i="6"/>
  <c r="L20" i="6"/>
  <c r="M20" i="6"/>
  <c r="N20" i="6"/>
  <c r="O20" i="6"/>
  <c r="K15" i="6"/>
  <c r="L15" i="6"/>
  <c r="M15" i="6"/>
  <c r="N15" i="6"/>
  <c r="O15" i="6"/>
  <c r="K28" i="6"/>
  <c r="L28" i="6"/>
  <c r="M28" i="6"/>
  <c r="N28" i="6"/>
  <c r="O28" i="6"/>
  <c r="K22" i="6"/>
  <c r="L22" i="6"/>
  <c r="M22" i="6"/>
  <c r="N22" i="6"/>
  <c r="O22" i="6"/>
  <c r="K39" i="6"/>
  <c r="L39" i="6"/>
  <c r="M39" i="6"/>
  <c r="N39" i="6"/>
  <c r="O39" i="6"/>
  <c r="K41" i="6"/>
  <c r="L41" i="6"/>
  <c r="M41" i="6"/>
  <c r="N41" i="6"/>
  <c r="O41" i="6"/>
  <c r="K27" i="6"/>
  <c r="L27" i="6"/>
  <c r="M27" i="6"/>
  <c r="N27" i="6"/>
  <c r="O27" i="6"/>
  <c r="K30" i="6"/>
  <c r="L30" i="6"/>
  <c r="M30" i="6"/>
  <c r="N30" i="6"/>
  <c r="O30" i="6"/>
  <c r="O3" i="6"/>
  <c r="N3" i="6"/>
  <c r="M3" i="6"/>
  <c r="L3" i="6"/>
  <c r="K3" i="6"/>
  <c r="P4" i="6" l="1"/>
  <c r="P3" i="6"/>
  <c r="P6" i="6"/>
  <c r="P41" i="6"/>
  <c r="P15" i="6"/>
  <c r="P36" i="6"/>
  <c r="P16" i="6"/>
  <c r="P13" i="6"/>
  <c r="P7" i="6"/>
  <c r="P39" i="6"/>
  <c r="P20" i="6"/>
  <c r="P24" i="6"/>
  <c r="P14" i="6"/>
  <c r="P12" i="6"/>
  <c r="P10" i="6"/>
  <c r="P27" i="6"/>
  <c r="P22" i="6"/>
  <c r="P25" i="6"/>
  <c r="P17" i="6"/>
  <c r="P21" i="6"/>
  <c r="P11" i="6"/>
  <c r="P5" i="6"/>
  <c r="P30" i="6"/>
  <c r="P28" i="6"/>
  <c r="P23" i="6"/>
  <c r="P18" i="6"/>
  <c r="P19" i="6"/>
  <c r="P8" i="6"/>
  <c r="P9" i="6"/>
</calcChain>
</file>

<file path=xl/sharedStrings.xml><?xml version="1.0" encoding="utf-8"?>
<sst xmlns="http://schemas.openxmlformats.org/spreadsheetml/2006/main" count="781" uniqueCount="394">
  <si>
    <t>Matt Adams</t>
  </si>
  <si>
    <t>Rank</t>
    <phoneticPr fontId="1" type="noConversion"/>
  </si>
  <si>
    <t>John Gast</t>
  </si>
  <si>
    <t>Jordan Swagerty</t>
  </si>
  <si>
    <t>Tyrell Jenkins</t>
  </si>
  <si>
    <t>Carlos Martinez</t>
  </si>
  <si>
    <t>Seth Blair</t>
  </si>
  <si>
    <t>Oscar Taveras</t>
  </si>
  <si>
    <t>Player</t>
    <phoneticPr fontId="1" type="noConversion"/>
  </si>
  <si>
    <t>Position</t>
    <phoneticPr fontId="1" type="noConversion"/>
  </si>
  <si>
    <t>jdzinn</t>
    <phoneticPr fontId="1" type="noConversion"/>
  </si>
  <si>
    <t>lecter</t>
    <phoneticPr fontId="1" type="noConversion"/>
  </si>
  <si>
    <t>합계</t>
    <phoneticPr fontId="1" type="noConversion"/>
  </si>
  <si>
    <t>skip</t>
    <phoneticPr fontId="1" type="noConversion"/>
  </si>
  <si>
    <t>yuhars</t>
    <phoneticPr fontId="1" type="noConversion"/>
  </si>
  <si>
    <t>B/T</t>
    <phoneticPr fontId="1" type="noConversion"/>
  </si>
  <si>
    <t>Date of Birth</t>
    <phoneticPr fontId="1" type="noConversion"/>
  </si>
  <si>
    <t>종합랭킹 - Screen Name ABC순</t>
    <phoneticPr fontId="1" type="noConversion"/>
  </si>
  <si>
    <t>Kolten Wong</t>
  </si>
  <si>
    <t>Trevor Rosenthal</t>
  </si>
  <si>
    <t>Boone Whiting</t>
  </si>
  <si>
    <t>Anthony Garcia</t>
  </si>
  <si>
    <t>Jonathan Rodriguez</t>
  </si>
  <si>
    <t>Charlie Tilson</t>
  </si>
  <si>
    <t>Shelby Miller</t>
  </si>
  <si>
    <t>Tyler Rahmatulla</t>
  </si>
  <si>
    <t>Breyvic Valera</t>
  </si>
  <si>
    <t>OF</t>
  </si>
  <si>
    <t>RHSP</t>
  </si>
  <si>
    <t>R/R</t>
  </si>
  <si>
    <t>L/L</t>
  </si>
  <si>
    <t>2B</t>
  </si>
  <si>
    <t>L/R</t>
  </si>
  <si>
    <t>1B</t>
  </si>
  <si>
    <t>SS</t>
  </si>
  <si>
    <t>LHSP</t>
  </si>
  <si>
    <t>CF</t>
  </si>
  <si>
    <t>Cody Stanley</t>
  </si>
  <si>
    <t>C</t>
  </si>
  <si>
    <t>Tyler Lyons</t>
  </si>
  <si>
    <t>S/L</t>
  </si>
  <si>
    <t>Greg Garcia</t>
  </si>
  <si>
    <t>Michael Wacha</t>
  </si>
  <si>
    <t>Carson Kelly</t>
  </si>
  <si>
    <t>Starlin Rodriguez</t>
  </si>
  <si>
    <t>Stephen Piscotty</t>
  </si>
  <si>
    <t>Seth Maness</t>
  </si>
  <si>
    <t>Patrick Wisdom</t>
  </si>
  <si>
    <t>James Ramsey</t>
  </si>
  <si>
    <t>Colin Walsh</t>
  </si>
  <si>
    <t>Victor De Leon</t>
  </si>
  <si>
    <t>Kevin Siegrist</t>
  </si>
  <si>
    <t>주인장</t>
    <phoneticPr fontId="4" type="noConversion"/>
  </si>
  <si>
    <t>jdzinn</t>
    <phoneticPr fontId="4" type="noConversion"/>
  </si>
  <si>
    <t>Mike O'Neill</t>
  </si>
  <si>
    <t>Steve Bean</t>
  </si>
  <si>
    <t>Eric Fornataro</t>
  </si>
  <si>
    <t>yuhars</t>
    <phoneticPr fontId="4" type="noConversion"/>
  </si>
  <si>
    <t>lector</t>
    <phoneticPr fontId="4" type="noConversion"/>
  </si>
  <si>
    <t>skip</t>
    <phoneticPr fontId="4" type="noConversion"/>
  </si>
  <si>
    <t>Rank</t>
    <phoneticPr fontId="4" type="noConversion"/>
  </si>
  <si>
    <t>Ildemaro Vargas</t>
  </si>
  <si>
    <t>Sam Gaviglio</t>
  </si>
  <si>
    <t>Silfredo Garcia</t>
  </si>
  <si>
    <t>&lt;-- 코멘트 작성 담당 유망주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</si>
  <si>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</si>
  <si>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계</t>
    <phoneticPr fontId="4" type="noConversion"/>
  </si>
  <si>
    <t>1-2 Round</t>
    <phoneticPr fontId="4" type="noConversion"/>
  </si>
  <si>
    <t>3-10 Round</t>
    <phoneticPr fontId="4" type="noConversion"/>
  </si>
  <si>
    <t>11-20 Round</t>
    <phoneticPr fontId="4" type="noConversion"/>
  </si>
  <si>
    <t>21-50 Round</t>
    <phoneticPr fontId="4" type="noConversion"/>
  </si>
  <si>
    <t>Taveras(1)</t>
    <phoneticPr fontId="4" type="noConversion"/>
  </si>
  <si>
    <t>RHP</t>
    <phoneticPr fontId="4" type="noConversion"/>
  </si>
  <si>
    <t>LHP</t>
    <phoneticPr fontId="4" type="noConversion"/>
  </si>
  <si>
    <t>C</t>
    <phoneticPr fontId="4" type="noConversion"/>
  </si>
  <si>
    <t>1B</t>
    <phoneticPr fontId="4" type="noConversion"/>
  </si>
  <si>
    <t>2B</t>
    <phoneticPr fontId="4" type="noConversion"/>
  </si>
  <si>
    <t>3B</t>
    <phoneticPr fontId="4" type="noConversion"/>
  </si>
  <si>
    <t>SS</t>
    <phoneticPr fontId="4" type="noConversion"/>
  </si>
  <si>
    <t>LF/RF</t>
    <phoneticPr fontId="4" type="noConversion"/>
  </si>
  <si>
    <t>CF</t>
    <phoneticPr fontId="4" type="noConversion"/>
  </si>
  <si>
    <t>계</t>
    <phoneticPr fontId="4" type="noConversion"/>
  </si>
  <si>
    <t>Pos</t>
    <phoneticPr fontId="4" type="noConversion"/>
  </si>
  <si>
    <t>Prospects</t>
    <phoneticPr fontId="4" type="noConversion"/>
  </si>
  <si>
    <t>NDFA</t>
    <phoneticPr fontId="4" type="noConversion"/>
  </si>
  <si>
    <t>Trade</t>
    <phoneticPr fontId="4" type="noConversion"/>
  </si>
  <si>
    <t>Player</t>
  </si>
  <si>
    <t>Position</t>
  </si>
  <si>
    <t>B/T</t>
  </si>
  <si>
    <t>Date of Birth</t>
  </si>
  <si>
    <t>Ht</t>
  </si>
  <si>
    <t>Wt</t>
  </si>
  <si>
    <t>2013 Level</t>
  </si>
  <si>
    <t>Acquisition</t>
  </si>
  <si>
    <t>Signing bonus</t>
  </si>
  <si>
    <t>40-man</t>
  </si>
  <si>
    <t>Adam Ehrlich</t>
  </si>
  <si>
    <t>6' 1"</t>
  </si>
  <si>
    <t>A/A+</t>
  </si>
  <si>
    <t>2011 Draft, 6 rd</t>
  </si>
  <si>
    <t>N</t>
  </si>
  <si>
    <t>6' 0"</t>
  </si>
  <si>
    <t>A+</t>
  </si>
  <si>
    <t>2009 Draft, 18 rd</t>
  </si>
  <si>
    <t>Audry Perez</t>
  </si>
  <si>
    <t>AA/AAA</t>
  </si>
  <si>
    <t>NDFA, Dominican Rep (2008)</t>
  </si>
  <si>
    <t>Y</t>
  </si>
  <si>
    <t>2010 Draft, 18 rd</t>
  </si>
  <si>
    <t>2B/SS</t>
  </si>
  <si>
    <t>A</t>
  </si>
  <si>
    <t>NDFA, Venezuela (2010)</t>
  </si>
  <si>
    <t>C.J. McElroy</t>
  </si>
  <si>
    <t>2011 Draft, 3 rd</t>
  </si>
  <si>
    <t>AAA/MLB</t>
  </si>
  <si>
    <t>NDFA, Dominican Rep (2010)</t>
  </si>
  <si>
    <t>3B/C</t>
  </si>
  <si>
    <t>6' 2"</t>
  </si>
  <si>
    <t>A-</t>
  </si>
  <si>
    <t>2011 Draft, 2 rd (79 overall)</t>
  </si>
  <si>
    <t>A+/AA</t>
  </si>
  <si>
    <t>2010 Draft, 4 rd</t>
  </si>
  <si>
    <t>2B/OF</t>
  </si>
  <si>
    <t>S/R</t>
  </si>
  <si>
    <t>2010 Draft, 13 rd</t>
  </si>
  <si>
    <t>Dixon Llorens</t>
  </si>
  <si>
    <t>RHRP</t>
  </si>
  <si>
    <t>2012 Draft, 25 rd</t>
  </si>
  <si>
    <t>AAA</t>
  </si>
  <si>
    <t>2008 Draft, 6 rd</t>
  </si>
  <si>
    <t>SS/2B</t>
  </si>
  <si>
    <t>2010 Draft, 7 rd</t>
  </si>
  <si>
    <t>NDFA, Venezuela (2008)</t>
  </si>
  <si>
    <t>2012 Draft, 1 rd (23 overall)</t>
  </si>
  <si>
    <t>Jesus Montero</t>
  </si>
  <si>
    <t>NDFA, Venezuela (2007)</t>
  </si>
  <si>
    <t>2010 Draft, 6 rd</t>
  </si>
  <si>
    <t>2009 Draft, 17 rd</t>
  </si>
  <si>
    <t>2010 Draft, 2 rd (75 overall)</t>
  </si>
  <si>
    <t>Jorge Rondon</t>
  </si>
  <si>
    <t>NDFA, Venezuela (2006)</t>
  </si>
  <si>
    <t>Keith Butler</t>
  </si>
  <si>
    <t>AA/AAA/MLB</t>
  </si>
  <si>
    <t>2009 Draft, 24 rd</t>
  </si>
  <si>
    <t>10/10/1990</t>
  </si>
  <si>
    <t>2011 Draft, 1 rd (22 overall)</t>
  </si>
  <si>
    <t>2010 Draft, 31 rd</t>
  </si>
  <si>
    <t>3B</t>
  </si>
  <si>
    <t>2012 Draft, 1s rd (52 overall)</t>
  </si>
  <si>
    <t>2011 Draft, 5 rd</t>
  </si>
  <si>
    <t>AA</t>
  </si>
  <si>
    <t>NDFA, Dominican Rep (2009)</t>
  </si>
  <si>
    <t>2012 Draft, 1s rd (36 overall)</t>
  </si>
  <si>
    <t>R/R+</t>
  </si>
  <si>
    <t>2012 Draft, 1s rd (59 overall)</t>
  </si>
  <si>
    <t>Tim Cooney</t>
  </si>
  <si>
    <t>2012 Draft, 3 rd</t>
  </si>
  <si>
    <t>2010 Draft, 9 rd</t>
  </si>
  <si>
    <t>2B/3B</t>
  </si>
  <si>
    <t>2011 Draft, 30 rd</t>
  </si>
  <si>
    <t>2010 Draft, 1s rd (50 overall)</t>
  </si>
  <si>
    <t>Alex Mejia</t>
  </si>
  <si>
    <t>Oscar Mercado</t>
  </si>
  <si>
    <t>R</t>
  </si>
  <si>
    <t>SS/OF</t>
  </si>
  <si>
    <t>R+</t>
  </si>
  <si>
    <t>Justin Ringo</t>
  </si>
  <si>
    <t>Jacob Wilson</t>
  </si>
  <si>
    <t>5' 11"</t>
  </si>
  <si>
    <t>Rowan Wick</t>
  </si>
  <si>
    <t>C/OF</t>
  </si>
  <si>
    <t>6' 3"</t>
  </si>
  <si>
    <t>Brett Wiley</t>
  </si>
  <si>
    <t>5' 10"</t>
  </si>
  <si>
    <t>A-/A</t>
  </si>
  <si>
    <t>Logan Billbrough</t>
  </si>
  <si>
    <t>Blake McKnight</t>
  </si>
  <si>
    <t>Steven Farinaro</t>
  </si>
  <si>
    <t>Michael Holback</t>
  </si>
  <si>
    <t>Marco Gonzales</t>
  </si>
  <si>
    <t>R/A+</t>
  </si>
  <si>
    <t>Rob Kaminsky</t>
  </si>
  <si>
    <t>R/L</t>
  </si>
  <si>
    <t>Cory Jones</t>
  </si>
  <si>
    <t>Lee Stoppelman</t>
  </si>
  <si>
    <t>LHRP</t>
  </si>
  <si>
    <t>Samuel Tuivailala</t>
  </si>
  <si>
    <t>Jhonny Polanco</t>
  </si>
  <si>
    <t>Zach Petrick</t>
  </si>
  <si>
    <t>A/A+/AA</t>
  </si>
  <si>
    <t>Randal Grichuk</t>
  </si>
  <si>
    <t>루키자격 상실</t>
  </si>
  <si>
    <t>5/29/1990</t>
  </si>
  <si>
    <t>2009 Draft, 21 rd</t>
  </si>
  <si>
    <t>2009 Draft, 1 rd (19 overall)</t>
  </si>
  <si>
    <t>8/31/1988</t>
  </si>
  <si>
    <t>2009 Draft, 23 rd</t>
  </si>
  <si>
    <t>7/1/1991</t>
  </si>
  <si>
    <t>R/A+/AA</t>
  </si>
  <si>
    <t>2012 Draft, 1 rd (19 overall)</t>
  </si>
  <si>
    <t>7/20/1989</t>
  </si>
  <si>
    <t>A+/AA/AFL</t>
  </si>
  <si>
    <t>2008 Draft, 41 rd</t>
  </si>
  <si>
    <t>Sam Freeman</t>
  </si>
  <si>
    <t>6/24/1987</t>
  </si>
  <si>
    <t>2008 Draft, 32 rd</t>
  </si>
  <si>
    <t>10/24/1988</t>
  </si>
  <si>
    <t>2011 Draft, 11 rd</t>
  </si>
  <si>
    <t>Tim Cooney</t>
    <phoneticPr fontId="4" type="noConversion"/>
  </si>
  <si>
    <t>Marco Gonzales</t>
    <phoneticPr fontId="4" type="noConversion"/>
  </si>
  <si>
    <t>Alex Reyes</t>
  </si>
  <si>
    <t>Alex Reyes</t>
    <phoneticPr fontId="4" type="noConversion"/>
  </si>
  <si>
    <t>Rob Kaminsky</t>
    <phoneticPr fontId="4" type="noConversion"/>
  </si>
  <si>
    <t>Randal Grichuk</t>
    <phoneticPr fontId="4" type="noConversion"/>
  </si>
  <si>
    <t>James Ramsey</t>
    <phoneticPr fontId="4" type="noConversion"/>
  </si>
  <si>
    <t>Carson Kelly</t>
    <phoneticPr fontId="4" type="noConversion"/>
  </si>
  <si>
    <t>Greg Garcia</t>
    <phoneticPr fontId="4" type="noConversion"/>
  </si>
  <si>
    <t>Zach Petrick</t>
    <phoneticPr fontId="4" type="noConversion"/>
  </si>
  <si>
    <t>Mike O'Neill</t>
    <phoneticPr fontId="4" type="noConversion"/>
  </si>
  <si>
    <t>Charlie Tilson</t>
    <phoneticPr fontId="4" type="noConversion"/>
  </si>
  <si>
    <t>Sam Gaviglio</t>
    <phoneticPr fontId="4" type="noConversion"/>
  </si>
  <si>
    <t>Breyvic Valera</t>
    <phoneticPr fontId="4" type="noConversion"/>
  </si>
  <si>
    <t>Tyrell Jenkins</t>
    <phoneticPr fontId="4" type="noConversion"/>
  </si>
  <si>
    <t>Oscar Mercado</t>
    <phoneticPr fontId="4" type="noConversion"/>
  </si>
  <si>
    <t>Lee Stoppelman</t>
    <phoneticPr fontId="4" type="noConversion"/>
  </si>
  <si>
    <t>Jacob Wilson</t>
    <phoneticPr fontId="4" type="noConversion"/>
  </si>
  <si>
    <t>Rowan Wick</t>
    <phoneticPr fontId="4" type="noConversion"/>
  </si>
  <si>
    <t>Samuel Tuivailala</t>
    <phoneticPr fontId="4" type="noConversion"/>
  </si>
  <si>
    <t>Patrick Wisdom</t>
    <phoneticPr fontId="4" type="noConversion"/>
  </si>
  <si>
    <t>Kurt Heyer</t>
    <phoneticPr fontId="4" type="noConversion"/>
  </si>
  <si>
    <t>Colin Walsh</t>
    <phoneticPr fontId="4" type="noConversion"/>
  </si>
  <si>
    <t>John Gast</t>
    <phoneticPr fontId="4" type="noConversion"/>
  </si>
  <si>
    <t>Carlos Martinez</t>
    <phoneticPr fontId="4" type="noConversion"/>
  </si>
  <si>
    <t>Oscar Taveras</t>
    <phoneticPr fontId="4" type="noConversion"/>
  </si>
  <si>
    <t>Kolten Wong</t>
    <phoneticPr fontId="4" type="noConversion"/>
  </si>
  <si>
    <t>Stephen Piscotty</t>
    <phoneticPr fontId="4" type="noConversion"/>
  </si>
  <si>
    <t>Carson Kelly</t>
    <phoneticPr fontId="4" type="noConversion"/>
  </si>
  <si>
    <t>Edmundo Sosa</t>
  </si>
  <si>
    <t>Edmundo Sosa</t>
    <phoneticPr fontId="4" type="noConversion"/>
  </si>
  <si>
    <t>Starlin Rodriguez</t>
    <phoneticPr fontId="4" type="noConversion"/>
  </si>
  <si>
    <t>Anthony Garcia</t>
    <phoneticPr fontId="4" type="noConversion"/>
  </si>
  <si>
    <t>Jonathan Rodriguez</t>
    <phoneticPr fontId="4" type="noConversion"/>
  </si>
  <si>
    <t>Ricardo Bautista</t>
    <phoneticPr fontId="4" type="noConversion"/>
  </si>
  <si>
    <t>Breyvic Valera </t>
  </si>
  <si>
    <t>David Popkins</t>
  </si>
  <si>
    <t>Cory Jones</t>
    <phoneticPr fontId="4" type="noConversion"/>
  </si>
  <si>
    <t>Greg Garcia</t>
    <phoneticPr fontId="4" type="noConversion"/>
  </si>
  <si>
    <t>Rowan Wick</t>
    <phoneticPr fontId="4" type="noConversion"/>
  </si>
  <si>
    <t>Sam Gaviglio</t>
    <phoneticPr fontId="4" type="noConversion"/>
  </si>
  <si>
    <t>Tyrell Jenkins</t>
    <phoneticPr fontId="4" type="noConversion"/>
  </si>
  <si>
    <t>David Popkins</t>
    <phoneticPr fontId="4" type="noConversion"/>
  </si>
  <si>
    <t>Lee Stoppelman</t>
    <phoneticPr fontId="4" type="noConversion"/>
  </si>
  <si>
    <t>Kurt Heyer</t>
  </si>
  <si>
    <t>Kurt Heyer</t>
    <phoneticPr fontId="4" type="noConversion"/>
  </si>
  <si>
    <t>Seth Blair</t>
    <phoneticPr fontId="4" type="noConversion"/>
  </si>
  <si>
    <t>Mike Myers</t>
  </si>
  <si>
    <t>Patrick Wisdom</t>
    <phoneticPr fontId="4" type="noConversion"/>
  </si>
  <si>
    <t>Jacob Wilson</t>
    <phoneticPr fontId="4" type="noConversion"/>
  </si>
  <si>
    <t>Jonathan Rodriguez</t>
    <phoneticPr fontId="4" type="noConversion"/>
  </si>
  <si>
    <t>Ricardo Bautista</t>
  </si>
  <si>
    <t>Zach Petrick</t>
    <phoneticPr fontId="4" type="noConversion"/>
  </si>
  <si>
    <t>Oscar Taveras</t>
    <phoneticPr fontId="4" type="noConversion"/>
  </si>
  <si>
    <t>Carlos Martinez</t>
    <phoneticPr fontId="4" type="noConversion"/>
  </si>
  <si>
    <t>Kolten Wong</t>
    <phoneticPr fontId="4" type="noConversion"/>
  </si>
  <si>
    <t>Stephen Piscotty</t>
    <phoneticPr fontId="4" type="noConversion"/>
  </si>
  <si>
    <t>Marco Gonzales</t>
    <phoneticPr fontId="4" type="noConversion"/>
  </si>
  <si>
    <t>Tim Cooney</t>
    <phoneticPr fontId="4" type="noConversion"/>
  </si>
  <si>
    <t>Greg Garcia</t>
    <phoneticPr fontId="4" type="noConversion"/>
  </si>
  <si>
    <t>Carson Kelly</t>
    <phoneticPr fontId="4" type="noConversion"/>
  </si>
  <si>
    <t>Alex Reyes</t>
    <phoneticPr fontId="4" type="noConversion"/>
  </si>
  <si>
    <t>Rob Kaminsky</t>
    <phoneticPr fontId="4" type="noConversion"/>
  </si>
  <si>
    <t>James Ramsey</t>
    <phoneticPr fontId="4" type="noConversion"/>
  </si>
  <si>
    <t>Jacob Wilson</t>
    <phoneticPr fontId="4" type="noConversion"/>
  </si>
  <si>
    <t>Zach Petrick</t>
    <phoneticPr fontId="4" type="noConversion"/>
  </si>
  <si>
    <t>Randal Grichuk</t>
    <phoneticPr fontId="4" type="noConversion"/>
  </si>
  <si>
    <t>Mike O'Neill</t>
    <phoneticPr fontId="4" type="noConversion"/>
  </si>
  <si>
    <t>Sam Gaviglio</t>
    <phoneticPr fontId="4" type="noConversion"/>
  </si>
  <si>
    <t>Charlie Tilson</t>
    <phoneticPr fontId="4" type="noConversion"/>
  </si>
  <si>
    <t>Breyvic Valera</t>
    <phoneticPr fontId="4" type="noConversion"/>
  </si>
  <si>
    <t>Lee Stoppelman</t>
    <phoneticPr fontId="4" type="noConversion"/>
  </si>
  <si>
    <t>Oscar Mercado</t>
    <phoneticPr fontId="4" type="noConversion"/>
  </si>
  <si>
    <t>Juan Herrera</t>
  </si>
  <si>
    <t>Juan Herrera</t>
    <phoneticPr fontId="4" type="noConversion"/>
  </si>
  <si>
    <t>Boone Whiting</t>
    <phoneticPr fontId="4" type="noConversion"/>
  </si>
  <si>
    <t>Colin Walsh</t>
    <phoneticPr fontId="4" type="noConversion"/>
  </si>
  <si>
    <t>Cory Jones</t>
    <phoneticPr fontId="4" type="noConversion"/>
  </si>
  <si>
    <t>Tyrell Jenkins</t>
    <phoneticPr fontId="4" type="noConversion"/>
  </si>
  <si>
    <t>굵은 글씨 - 코멘트 희망 유망주</t>
    <phoneticPr fontId="4" type="noConversion"/>
  </si>
  <si>
    <t>이 아래는 종합순위에 반영되지 않으며 보내주신 분에 한해 재미로 공유합니다.</t>
    <phoneticPr fontId="4" type="noConversion"/>
  </si>
  <si>
    <t>2013 Level</t>
    <phoneticPr fontId="1" type="noConversion"/>
  </si>
  <si>
    <t>Ht</t>
    <phoneticPr fontId="4" type="noConversion"/>
  </si>
  <si>
    <t>Wt</t>
    <phoneticPr fontId="4" type="noConversion"/>
  </si>
  <si>
    <t>Kenny Peoples-Walls</t>
  </si>
  <si>
    <t>Alex Reyes</t>
    <phoneticPr fontId="4" type="noConversion"/>
  </si>
  <si>
    <t>Zach Petrick</t>
    <phoneticPr fontId="4" type="noConversion"/>
  </si>
  <si>
    <t>David Popkins</t>
    <phoneticPr fontId="4" type="noConversion"/>
  </si>
  <si>
    <t>5' 9"</t>
    <phoneticPr fontId="4" type="noConversion"/>
  </si>
  <si>
    <t>6' 1"</t>
    <phoneticPr fontId="4" type="noConversion"/>
  </si>
  <si>
    <t>5' 11"</t>
    <phoneticPr fontId="4" type="noConversion"/>
  </si>
  <si>
    <t>5' 10"</t>
    <phoneticPr fontId="4" type="noConversion"/>
  </si>
  <si>
    <t>6' 0"</t>
    <phoneticPr fontId="4" type="noConversion"/>
  </si>
  <si>
    <t>5' 11"</t>
    <phoneticPr fontId="4" type="noConversion"/>
  </si>
  <si>
    <t>5' 10"</t>
    <phoneticPr fontId="4" type="noConversion"/>
  </si>
  <si>
    <t>6' 1"</t>
    <phoneticPr fontId="4" type="noConversion"/>
  </si>
  <si>
    <t>6' 0"</t>
    <phoneticPr fontId="4" type="noConversion"/>
  </si>
  <si>
    <t>5' 10"</t>
    <phoneticPr fontId="4" type="noConversion"/>
  </si>
  <si>
    <t>6' 1"</t>
    <phoneticPr fontId="4" type="noConversion"/>
  </si>
  <si>
    <t>6' 2"</t>
    <phoneticPr fontId="4" type="noConversion"/>
  </si>
  <si>
    <t>1B/3B/OF</t>
    <phoneticPr fontId="4" type="noConversion"/>
  </si>
  <si>
    <t>RHRP</t>
    <phoneticPr fontId="4" type="noConversion"/>
  </si>
  <si>
    <t>5' 10"</t>
    <phoneticPr fontId="4" type="noConversion"/>
  </si>
  <si>
    <t>6' 3"</t>
    <phoneticPr fontId="4" type="noConversion"/>
  </si>
  <si>
    <t>6' 3"</t>
    <phoneticPr fontId="4" type="noConversion"/>
  </si>
  <si>
    <t>6' 4"</t>
    <phoneticPr fontId="4" type="noConversion"/>
  </si>
  <si>
    <t>6' 1"</t>
    <phoneticPr fontId="4" type="noConversion"/>
  </si>
  <si>
    <t>6' 2"</t>
    <phoneticPr fontId="4" type="noConversion"/>
  </si>
  <si>
    <t>6' 0"</t>
    <phoneticPr fontId="4" type="noConversion"/>
  </si>
  <si>
    <t>6' 5"</t>
    <phoneticPr fontId="4" type="noConversion"/>
  </si>
  <si>
    <t>6' 1"</t>
    <phoneticPr fontId="4" type="noConversion"/>
  </si>
  <si>
    <t>6' 0"</t>
    <phoneticPr fontId="4" type="noConversion"/>
  </si>
  <si>
    <t>5' 11"</t>
    <phoneticPr fontId="4" type="noConversion"/>
  </si>
  <si>
    <t>6' 5"</t>
    <phoneticPr fontId="4" type="noConversion"/>
  </si>
  <si>
    <t>6' 3"</t>
    <phoneticPr fontId="4" type="noConversion"/>
  </si>
  <si>
    <t>A+/AA</t>
    <phoneticPr fontId="4" type="noConversion"/>
  </si>
  <si>
    <t>B/R</t>
    <phoneticPr fontId="4" type="noConversion"/>
  </si>
  <si>
    <t>A/A+</t>
    <phoneticPr fontId="4" type="noConversion"/>
  </si>
  <si>
    <t>RHSP</t>
    <phoneticPr fontId="4" type="noConversion"/>
  </si>
  <si>
    <t>L/R</t>
    <phoneticPr fontId="4" type="noConversion"/>
  </si>
  <si>
    <t>N</t>
    <phoneticPr fontId="4" type="noConversion"/>
  </si>
  <si>
    <t>SS</t>
    <phoneticPr fontId="4" type="noConversion"/>
  </si>
  <si>
    <t>R/R</t>
    <phoneticPr fontId="4" type="noConversion"/>
  </si>
  <si>
    <t>R-</t>
    <phoneticPr fontId="4" type="noConversion"/>
  </si>
  <si>
    <t>R</t>
    <phoneticPr fontId="4" type="noConversion"/>
  </si>
  <si>
    <t>OF</t>
    <phoneticPr fontId="4" type="noConversion"/>
  </si>
  <si>
    <t>6' 0"</t>
    <phoneticPr fontId="4" type="noConversion"/>
  </si>
  <si>
    <t>A-/A</t>
    <phoneticPr fontId="4" type="noConversion"/>
  </si>
  <si>
    <t>2013 Draft, 1 rd (19 overall)</t>
    <phoneticPr fontId="4" type="noConversion"/>
  </si>
  <si>
    <t>2013 Draft, 1 rd (28 overall)</t>
    <phoneticPr fontId="4" type="noConversion"/>
  </si>
  <si>
    <t>2013 Draft, 11 rd</t>
    <phoneticPr fontId="4" type="noConversion"/>
  </si>
  <si>
    <t>2013 Draft, 12 rd</t>
    <phoneticPr fontId="4" type="noConversion"/>
  </si>
  <si>
    <t>2012 Draft, 4 rd</t>
    <phoneticPr fontId="4" type="noConversion"/>
  </si>
  <si>
    <t>2012 Draft, 5 rd</t>
    <phoneticPr fontId="4" type="noConversion"/>
  </si>
  <si>
    <t>2012 Draft, 6 rd</t>
    <phoneticPr fontId="4" type="noConversion"/>
  </si>
  <si>
    <t>2012 Draft, 9 rd</t>
    <phoneticPr fontId="4" type="noConversion"/>
  </si>
  <si>
    <t>2012 Draft, 10 rd</t>
    <phoneticPr fontId="4" type="noConversion"/>
  </si>
  <si>
    <t>2012 Draft, 13 rd</t>
    <phoneticPr fontId="4" type="noConversion"/>
  </si>
  <si>
    <t>2012 Draft, 24 rd</t>
    <phoneticPr fontId="4" type="noConversion"/>
  </si>
  <si>
    <t>2013 Draft, 38 rd</t>
    <phoneticPr fontId="4" type="noConversion"/>
  </si>
  <si>
    <t>2013 Draft, 28 rd</t>
    <phoneticPr fontId="4" type="noConversion"/>
  </si>
  <si>
    <t>2013 Draft, 25 rd</t>
    <phoneticPr fontId="4" type="noConversion"/>
  </si>
  <si>
    <t>2013 Draft, 2 rd (57 overall)</t>
    <phoneticPr fontId="4" type="noConversion"/>
  </si>
  <si>
    <t>David Freese Trade</t>
    <phoneticPr fontId="4" type="noConversion"/>
  </si>
  <si>
    <t>2010 Draft, 3 rd</t>
    <phoneticPr fontId="4" type="noConversion"/>
  </si>
  <si>
    <t>NDFA, Dominican Rep (2012)</t>
    <phoneticPr fontId="4" type="noConversion"/>
  </si>
  <si>
    <t>NDFA, USA (2012)</t>
    <phoneticPr fontId="4" type="noConversion"/>
  </si>
  <si>
    <t>NDFA, USA (2011)</t>
    <phoneticPr fontId="4" type="noConversion"/>
  </si>
  <si>
    <t>Marc Rzepczynski Trade</t>
    <phoneticPr fontId="4" type="noConversion"/>
  </si>
  <si>
    <t>NDFA, Nicaragua (2009)</t>
    <phoneticPr fontId="4" type="noConversion"/>
  </si>
  <si>
    <t>R+</t>
    <phoneticPr fontId="4" type="noConversion"/>
  </si>
  <si>
    <t>2011 Draft, 4 rd</t>
    <phoneticPr fontId="4" type="noConversion"/>
  </si>
  <si>
    <t>NDFA, Panama (2012)</t>
    <phoneticPr fontId="4" type="noConversion"/>
  </si>
  <si>
    <t>Mike Mayers</t>
    <phoneticPr fontId="4" type="noConversion"/>
  </si>
  <si>
    <t>Mike Mayers</t>
    <phoneticPr fontId="4" type="noConversion"/>
  </si>
  <si>
    <t>Mike Mayers</t>
    <phoneticPr fontId="4" type="noConversion"/>
  </si>
  <si>
    <t>RHSP</t>
    <phoneticPr fontId="4" type="noConversion"/>
  </si>
  <si>
    <t>R/R</t>
    <phoneticPr fontId="4" type="noConversion"/>
  </si>
  <si>
    <t>6' 3"</t>
    <phoneticPr fontId="4" type="noConversion"/>
  </si>
  <si>
    <t>R/A</t>
    <phoneticPr fontId="4" type="noConversion"/>
  </si>
  <si>
    <t>2013 Draft, 3 rd</t>
    <phoneticPr fontId="4" type="noConversion"/>
  </si>
  <si>
    <t>N</t>
    <phoneticPr fontId="4" type="noConversion"/>
  </si>
  <si>
    <t>OF</t>
    <phoneticPr fontId="4" type="noConversion"/>
  </si>
  <si>
    <t>Kelly(10)</t>
    <phoneticPr fontId="4" type="noConversion"/>
  </si>
  <si>
    <t>CF</t>
    <phoneticPr fontId="4" type="noConversion"/>
  </si>
  <si>
    <t>2012 Draft, 2 rd (86 overall)</t>
    <phoneticPr fontId="4" type="noConversion"/>
  </si>
  <si>
    <t>G Garcia(12)</t>
    <phoneticPr fontId="4" type="noConversion"/>
  </si>
  <si>
    <t>Ramsey(9), Grichuk(11), Tilson(14)</t>
    <phoneticPr fontId="4" type="noConversion"/>
  </si>
  <si>
    <t>Wong(3), Wilson(18)</t>
    <phoneticPr fontId="4" type="noConversion"/>
  </si>
  <si>
    <t>Gonzales(5), Cooney(6), Kaminsky(8), Stoppelman(17)</t>
    <phoneticPr fontId="4" type="noConversion"/>
  </si>
  <si>
    <t>Taveras(1), Piscotty(4), Peoples-Walls(16), O'Neill(19)</t>
    <phoneticPr fontId="4" type="noConversion"/>
  </si>
  <si>
    <t>Martinez(2), Reyes(7), Petrick(13), Gaviglio(15), Jenkins(20)</t>
    <phoneticPr fontId="4" type="noConversion"/>
  </si>
  <si>
    <t>-</t>
    <phoneticPr fontId="4" type="noConversion"/>
  </si>
  <si>
    <t>-</t>
    <phoneticPr fontId="4" type="noConversion"/>
  </si>
  <si>
    <t>Martinez(2)</t>
    <phoneticPr fontId="4" type="noConversion"/>
  </si>
  <si>
    <t>Gonzales(5), Kaminsky(8)</t>
    <phoneticPr fontId="4" type="noConversion"/>
  </si>
  <si>
    <t>O'Neill(19)</t>
    <phoneticPr fontId="4" type="noConversion"/>
  </si>
  <si>
    <t>Jenkins(20)</t>
    <phoneticPr fontId="4" type="noConversion"/>
  </si>
  <si>
    <t>Grichuk(11)</t>
    <phoneticPr fontId="4" type="noConversion"/>
  </si>
  <si>
    <t>Piscotty(4), Ramsey(9), Kelly(10)</t>
    <phoneticPr fontId="4" type="noConversion"/>
  </si>
  <si>
    <t>Reyes(7), Petrick(13)</t>
    <phoneticPr fontId="4" type="noConversion"/>
  </si>
  <si>
    <t>Wong(3), Tilson(14)</t>
    <phoneticPr fontId="4" type="noConversion"/>
  </si>
  <si>
    <t>Gaviglio(15), P-W(16)</t>
    <phoneticPr fontId="4" type="noConversion"/>
  </si>
  <si>
    <t>Stoppelman(17)</t>
    <phoneticPr fontId="4" type="noConversion"/>
  </si>
  <si>
    <t>Cooney(6), Wilson(18)</t>
    <phoneticPr fontId="4" type="noConversion"/>
  </si>
  <si>
    <t>2010 Draft, 1s rd (46 overall)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</si>
</sst>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0" xfId="1" applyFont="1">
      <alignment vertical="center"/>
    </xf>
    <xf numFmtId="0" fontId="3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" fontId="0" fillId="0" borderId="0" xfId="0" applyNumberFormat="1">
      <alignment vertical="center"/>
    </xf>
    <xf numFmtId="0" fontId="2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80" zoomScaleNormal="80" workbookViewId="0">
      <pane ySplit="2" topLeftCell="A3" activePane="bottomLeft" state="frozen"/>
      <selection pane="bottomLeft" activeCell="A33" sqref="A33"/>
    </sheetView>
  </sheetViews>
  <sheetFormatPr defaultRowHeight="16.5" x14ac:dyDescent="0.3"/>
  <cols>
    <col min="1" max="1" width="6.375" customWidth="1"/>
    <col min="2" max="2" width="22.625" bestFit="1" customWidth="1"/>
    <col min="3" max="3" width="10.125" bestFit="1" customWidth="1"/>
    <col min="4" max="4" width="4.875" bestFit="1" customWidth="1"/>
    <col min="5" max="5" width="12.75" bestFit="1" customWidth="1"/>
    <col min="6" max="7" width="7" customWidth="1"/>
    <col min="8" max="8" width="13.75" bestFit="1" customWidth="1"/>
    <col min="9" max="9" width="29.25" bestFit="1" customWidth="1"/>
    <col min="10" max="10" width="14.375" bestFit="1" customWidth="1"/>
    <col min="11" max="15" width="8.125" customWidth="1"/>
    <col min="26" max="26" width="9" customWidth="1"/>
  </cols>
  <sheetData>
    <row r="1" spans="1:16" x14ac:dyDescent="0.3">
      <c r="A1" t="s">
        <v>17</v>
      </c>
      <c r="K1">
        <v>13</v>
      </c>
      <c r="L1">
        <v>13</v>
      </c>
      <c r="M1">
        <v>11</v>
      </c>
      <c r="N1">
        <v>13</v>
      </c>
      <c r="O1">
        <v>11</v>
      </c>
    </row>
    <row r="2" spans="1:16" x14ac:dyDescent="0.3">
      <c r="A2" s="4" t="s">
        <v>1</v>
      </c>
      <c r="B2" s="4" t="s">
        <v>8</v>
      </c>
      <c r="C2" s="4" t="s">
        <v>9</v>
      </c>
      <c r="D2" s="4" t="s">
        <v>15</v>
      </c>
      <c r="E2" s="4" t="s">
        <v>16</v>
      </c>
      <c r="F2" s="4" t="s">
        <v>290</v>
      </c>
      <c r="G2" s="4" t="s">
        <v>291</v>
      </c>
      <c r="H2" s="4" t="s">
        <v>289</v>
      </c>
      <c r="I2" s="4" t="s">
        <v>93</v>
      </c>
      <c r="J2" s="4" t="s">
        <v>94</v>
      </c>
      <c r="K2" s="4" t="s">
        <v>10</v>
      </c>
      <c r="L2" s="4" t="s">
        <v>11</v>
      </c>
      <c r="M2" s="4" t="s">
        <v>13</v>
      </c>
      <c r="N2" s="4" t="s">
        <v>14</v>
      </c>
      <c r="O2" s="4" t="s">
        <v>52</v>
      </c>
      <c r="P2" s="4" t="s">
        <v>12</v>
      </c>
    </row>
    <row r="3" spans="1:16" x14ac:dyDescent="0.3">
      <c r="A3" s="13">
        <f t="shared" ref="A3:A41" si="0">ROW()-ROW($A$2)</f>
        <v>1</v>
      </c>
      <c r="B3" s="1" t="s">
        <v>7</v>
      </c>
      <c r="C3" s="4" t="str">
        <f>VLOOKUP($B3,DB!$B$2:$K$64,2,FALSE)</f>
        <v>OF</v>
      </c>
      <c r="D3" s="4" t="str">
        <f>VLOOKUP($B3,DB!$B$2:$K$64,3,FALSE)</f>
        <v>L/L</v>
      </c>
      <c r="E3" s="22">
        <f>VLOOKUP($B3,DB!$B$2:$K$64,4,FALSE)</f>
        <v>33774</v>
      </c>
      <c r="F3" s="4" t="str">
        <f>VLOOKUP($B3,DB!$B$2:$K$64,5,FALSE)</f>
        <v>6' 2"</v>
      </c>
      <c r="G3" s="4">
        <f>VLOOKUP($B3,DB!$B$2:$K$64,6,FALSE)</f>
        <v>200</v>
      </c>
      <c r="H3" s="4" t="str">
        <f>VLOOKUP($B3,DB!$B$2:$K$64,7,FALSE)</f>
        <v>AAA</v>
      </c>
      <c r="I3" s="4" t="str">
        <f>VLOOKUP($B3,DB!$B$2:$K$64,8,FALSE)</f>
        <v>NDFA, Dominican Rep (2008)</v>
      </c>
      <c r="J3" s="23">
        <f>VLOOKUP($B3,DB!$B$2:$K$64,9,FALSE)</f>
        <v>120000</v>
      </c>
      <c r="K3" s="16">
        <f>IF(ISNA(VLOOKUP($B3,개별랭킹!$A$2:$F$26,6,FALSE))=TRUE,30,VLOOKUP($B3,개별랭킹!$A$2:$F$26,6,FALSE))</f>
        <v>2</v>
      </c>
      <c r="L3" s="7">
        <f>IF(ISNA(VLOOKUP($B3,개별랭킹!$B$2:$F$26,5,FALSE))=TRUE,30,VLOOKUP($B3,개별랭킹!$B$2:$F$26,5,FALSE))</f>
        <v>1</v>
      </c>
      <c r="M3" s="7">
        <f>IF(ISNA(VLOOKUP($B3,개별랭킹!$C$2:$F$26,4,FALSE))=TRUE,30,VLOOKUP($B3,개별랭킹!$C$2:$F$26,4,FALSE))</f>
        <v>1</v>
      </c>
      <c r="N3" s="16">
        <f>IF(ISNA(VLOOKUP($B3,개별랭킹!$D$2:$F$26,3,FALSE))=TRUE,30,VLOOKUP($B3,개별랭킹!$D$2:$F$26,3,FALSE))</f>
        <v>1</v>
      </c>
      <c r="O3" s="7">
        <f>IF(ISNA(VLOOKUP($B3,개별랭킹!$E$2:$F$26,2,FALSE))=TRUE,30,VLOOKUP($B3,개별랭킹!$E$2:$F$26,2,FALSE))</f>
        <v>1</v>
      </c>
      <c r="P3" s="3">
        <f t="shared" ref="P3:P41" si="1">SUM(K3:O3)</f>
        <v>6</v>
      </c>
    </row>
    <row r="4" spans="1:16" x14ac:dyDescent="0.3">
      <c r="A4" s="13">
        <f t="shared" si="0"/>
        <v>2</v>
      </c>
      <c r="B4" s="1" t="s">
        <v>5</v>
      </c>
      <c r="C4" s="4" t="str">
        <f>VLOOKUP($B4,DB!$B$2:$K$64,2,FALSE)</f>
        <v>RHSP</v>
      </c>
      <c r="D4" s="4" t="str">
        <f>VLOOKUP($B4,DB!$B$2:$K$64,3,FALSE)</f>
        <v>R/R</v>
      </c>
      <c r="E4" s="22">
        <f>VLOOKUP($B4,DB!$B$2:$K$64,4,FALSE)</f>
        <v>33502</v>
      </c>
      <c r="F4" s="4" t="str">
        <f>VLOOKUP($B4,DB!$B$2:$K$64,5,FALSE)</f>
        <v>6' 0"</v>
      </c>
      <c r="G4" s="4">
        <f>VLOOKUP($B4,DB!$B$2:$K$64,6,FALSE)</f>
        <v>185</v>
      </c>
      <c r="H4" s="4" t="str">
        <f>VLOOKUP($B4,DB!$B$2:$K$64,7,FALSE)</f>
        <v>AAA/MLB</v>
      </c>
      <c r="I4" s="4" t="str">
        <f>VLOOKUP($B4,DB!$B$2:$K$64,8,FALSE)</f>
        <v>NDFA, Dominican Rep (2010)</v>
      </c>
      <c r="J4" s="23">
        <f>VLOOKUP($B4,DB!$B$2:$K$64,9,FALSE)</f>
        <v>1500000</v>
      </c>
      <c r="K4" s="16">
        <f>IF(ISNA(VLOOKUP($B4,개별랭킹!$A$2:$F$26,6,FALSE))=TRUE,30,VLOOKUP($B4,개별랭킹!$A$2:$F$26,6,FALSE))</f>
        <v>1</v>
      </c>
      <c r="L4" s="7">
        <f>IF(ISNA(VLOOKUP($B4,개별랭킹!$B$2:$F$26,5,FALSE))=TRUE,30,VLOOKUP($B4,개별랭킹!$B$2:$F$26,5,FALSE))</f>
        <v>2</v>
      </c>
      <c r="M4" s="7">
        <f>IF(ISNA(VLOOKUP($B4,개별랭킹!$C$2:$F$26,4,FALSE))=TRUE,30,VLOOKUP($B4,개별랭킹!$C$2:$F$26,4,FALSE))</f>
        <v>2</v>
      </c>
      <c r="N4" s="16">
        <f>IF(ISNA(VLOOKUP($B4,개별랭킹!$D$2:$F$26,3,FALSE))=TRUE,30,VLOOKUP($B4,개별랭킹!$D$2:$F$26,3,FALSE))</f>
        <v>2</v>
      </c>
      <c r="O4" s="7">
        <f>IF(ISNA(VLOOKUP($B4,개별랭킹!$E$2:$F$26,2,FALSE))=TRUE,30,VLOOKUP($B4,개별랭킹!$E$2:$F$26,2,FALSE))</f>
        <v>2</v>
      </c>
      <c r="P4" s="3">
        <f t="shared" si="1"/>
        <v>9</v>
      </c>
    </row>
    <row r="5" spans="1:16" x14ac:dyDescent="0.3">
      <c r="A5" s="13">
        <f t="shared" si="0"/>
        <v>3</v>
      </c>
      <c r="B5" s="1" t="s">
        <v>18</v>
      </c>
      <c r="C5" s="4" t="str">
        <f>VLOOKUP($B5,DB!$B$2:$K$64,2,FALSE)</f>
        <v>2B</v>
      </c>
      <c r="D5" s="4" t="str">
        <f>VLOOKUP($B5,DB!$B$2:$K$64,3,FALSE)</f>
        <v>L/R</v>
      </c>
      <c r="E5" s="22">
        <f>VLOOKUP($B5,DB!$B$2:$K$64,4,FALSE)</f>
        <v>33156</v>
      </c>
      <c r="F5" s="4" t="str">
        <f>VLOOKUP($B5,DB!$B$2:$K$64,5,FALSE)</f>
        <v>5' 9"</v>
      </c>
      <c r="G5" s="4">
        <f>VLOOKUP($B5,DB!$B$2:$K$64,6,FALSE)</f>
        <v>185</v>
      </c>
      <c r="H5" s="4" t="str">
        <f>VLOOKUP($B5,DB!$B$2:$K$64,7,FALSE)</f>
        <v>AAA/MLB</v>
      </c>
      <c r="I5" s="4" t="str">
        <f>VLOOKUP($B5,DB!$B$2:$K$64,8,FALSE)</f>
        <v>2011 Draft, 1 rd (22 overall)</v>
      </c>
      <c r="J5" s="23">
        <f>VLOOKUP($B5,DB!$B$2:$K$64,9,FALSE)</f>
        <v>1300000</v>
      </c>
      <c r="K5" s="7">
        <f>IF(ISNA(VLOOKUP($B5,개별랭킹!$A$2:$F$26,6,FALSE))=TRUE,30,VLOOKUP($B5,개별랭킹!$A$2:$F$26,6,FALSE))</f>
        <v>3</v>
      </c>
      <c r="L5" s="16">
        <f>IF(ISNA(VLOOKUP($B5,개별랭킹!$B$2:$F$26,5,FALSE))=TRUE,30,VLOOKUP($B5,개별랭킹!$B$2:$F$26,5,FALSE))</f>
        <v>3</v>
      </c>
      <c r="M5" s="7">
        <f>IF(ISNA(VLOOKUP($B5,개별랭킹!$C$2:$F$26,4,FALSE))=TRUE,30,VLOOKUP($B5,개별랭킹!$C$2:$F$26,4,FALSE))</f>
        <v>3</v>
      </c>
      <c r="N5" s="7">
        <f>IF(ISNA(VLOOKUP($B5,개별랭킹!$D$2:$F$26,3,FALSE))=TRUE,30,VLOOKUP($B5,개별랭킹!$D$2:$F$26,3,FALSE))</f>
        <v>3</v>
      </c>
      <c r="O5" s="16">
        <f>IF(ISNA(VLOOKUP($B5,개별랭킹!$E$2:$F$26,2,FALSE))=TRUE,30,VLOOKUP($B5,개별랭킹!$E$2:$F$26,2,FALSE))</f>
        <v>3</v>
      </c>
      <c r="P5" s="3">
        <f t="shared" si="1"/>
        <v>15</v>
      </c>
    </row>
    <row r="6" spans="1:16" x14ac:dyDescent="0.3">
      <c r="A6" s="13">
        <f t="shared" si="0"/>
        <v>4</v>
      </c>
      <c r="B6" s="1" t="s">
        <v>45</v>
      </c>
      <c r="C6" s="4" t="str">
        <f>VLOOKUP($B6,DB!$B$2:$K$64,2,FALSE)</f>
        <v>OF</v>
      </c>
      <c r="D6" s="4" t="str">
        <f>VLOOKUP($B6,DB!$B$2:$K$64,3,FALSE)</f>
        <v>R/R</v>
      </c>
      <c r="E6" s="22">
        <f>VLOOKUP($B6,DB!$B$2:$K$64,4,FALSE)</f>
        <v>33252</v>
      </c>
      <c r="F6" s="4" t="str">
        <f>VLOOKUP($B6,DB!$B$2:$K$64,5,FALSE)</f>
        <v>6' 3"</v>
      </c>
      <c r="G6" s="4">
        <f>VLOOKUP($B6,DB!$B$2:$K$64,6,FALSE)</f>
        <v>210</v>
      </c>
      <c r="H6" s="4" t="str">
        <f>VLOOKUP($B6,DB!$B$2:$K$64,7,FALSE)</f>
        <v>A+/AA</v>
      </c>
      <c r="I6" s="4" t="str">
        <f>VLOOKUP($B6,DB!$B$2:$K$64,8,FALSE)</f>
        <v>2012 Draft, 1s rd (36 overall)</v>
      </c>
      <c r="J6" s="23">
        <f>VLOOKUP($B6,DB!$B$2:$K$64,9,FALSE)</f>
        <v>1430400</v>
      </c>
      <c r="K6" s="16">
        <f>IF(ISNA(VLOOKUP($B6,개별랭킹!$A$2:$F$26,6,FALSE))=TRUE,30,VLOOKUP($B6,개별랭킹!$A$2:$F$26,6,FALSE))</f>
        <v>4</v>
      </c>
      <c r="L6" s="16">
        <f>IF(ISNA(VLOOKUP($B6,개별랭킹!$B$2:$F$26,5,FALSE))=TRUE,30,VLOOKUP($B6,개별랭킹!$B$2:$F$26,5,FALSE))</f>
        <v>4</v>
      </c>
      <c r="M6" s="7">
        <f>IF(ISNA(VLOOKUP($B6,개별랭킹!$C$2:$F$26,4,FALSE))=TRUE,30,VLOOKUP($B6,개별랭킹!$C$2:$F$26,4,FALSE))</f>
        <v>4</v>
      </c>
      <c r="N6" s="16">
        <f>IF(ISNA(VLOOKUP($B6,개별랭킹!$D$2:$F$26,3,FALSE))=TRUE,30,VLOOKUP($B6,개별랭킹!$D$2:$F$26,3,FALSE))</f>
        <v>4</v>
      </c>
      <c r="O6" s="7">
        <f>IF(ISNA(VLOOKUP($B6,개별랭킹!$E$2:$F$26,2,FALSE))=TRUE,30,VLOOKUP($B6,개별랭킹!$E$2:$F$26,2,FALSE))</f>
        <v>4</v>
      </c>
      <c r="P6" s="3">
        <f t="shared" si="1"/>
        <v>20</v>
      </c>
    </row>
    <row r="7" spans="1:16" x14ac:dyDescent="0.3">
      <c r="A7" s="13">
        <f t="shared" si="0"/>
        <v>5</v>
      </c>
      <c r="B7" s="1" t="s">
        <v>179</v>
      </c>
      <c r="C7" s="4" t="str">
        <f>VLOOKUP($B7,DB!$B$2:$K$64,2,FALSE)</f>
        <v>LHSP</v>
      </c>
      <c r="D7" s="4" t="str">
        <f>VLOOKUP($B7,DB!$B$2:$K$64,3,FALSE)</f>
        <v>L/L</v>
      </c>
      <c r="E7" s="22">
        <f>VLOOKUP($B7,DB!$B$2:$K$64,4,FALSE)</f>
        <v>33650</v>
      </c>
      <c r="F7" s="4" t="str">
        <f>VLOOKUP($B7,DB!$B$2:$K$64,5,FALSE)</f>
        <v>6' 0"</v>
      </c>
      <c r="G7" s="4">
        <f>VLOOKUP($B7,DB!$B$2:$K$64,6,FALSE)</f>
        <v>185</v>
      </c>
      <c r="H7" s="4" t="str">
        <f>VLOOKUP($B7,DB!$B$2:$K$64,7,FALSE)</f>
        <v>R/A+</v>
      </c>
      <c r="I7" s="4" t="str">
        <f>VLOOKUP($B7,DB!$B$2:$K$64,8,FALSE)</f>
        <v>2013 Draft, 1 rd (19 overall)</v>
      </c>
      <c r="J7" s="23">
        <f>VLOOKUP($B7,DB!$B$2:$K$64,9,FALSE)</f>
        <v>1850000</v>
      </c>
      <c r="K7" s="16">
        <f>IF(ISNA(VLOOKUP($B7,개별랭킹!$A$2:$F$26,6,FALSE))=TRUE,30,VLOOKUP($B7,개별랭킹!$A$2:$F$26,6,FALSE))</f>
        <v>6</v>
      </c>
      <c r="L7" s="7">
        <f>IF(ISNA(VLOOKUP($B7,개별랭킹!$B$2:$F$26,5,FALSE))=TRUE,30,VLOOKUP($B7,개별랭킹!$B$2:$F$26,5,FALSE))</f>
        <v>5</v>
      </c>
      <c r="M7" s="7">
        <f>IF(ISNA(VLOOKUP($B7,개별랭킹!$C$2:$F$26,4,FALSE))=TRUE,30,VLOOKUP($B7,개별랭킹!$C$2:$F$26,4,FALSE))</f>
        <v>5</v>
      </c>
      <c r="N7" s="16">
        <f>IF(ISNA(VLOOKUP($B7,개별랭킹!$D$2:$F$26,3,FALSE))=TRUE,30,VLOOKUP($B7,개별랭킹!$D$2:$F$26,3,FALSE))</f>
        <v>6</v>
      </c>
      <c r="O7" s="16">
        <f>IF(ISNA(VLOOKUP($B7,개별랭킹!$E$2:$F$26,2,FALSE))=TRUE,30,VLOOKUP($B7,개별랭킹!$E$2:$F$26,2,FALSE))</f>
        <v>5</v>
      </c>
      <c r="P7" s="3">
        <f t="shared" si="1"/>
        <v>27</v>
      </c>
    </row>
    <row r="8" spans="1:16" x14ac:dyDescent="0.3">
      <c r="A8" s="13">
        <f t="shared" si="0"/>
        <v>6</v>
      </c>
      <c r="B8" s="1" t="s">
        <v>155</v>
      </c>
      <c r="C8" s="4" t="str">
        <f>VLOOKUP($B8,DB!$B$2:$K$64,2,FALSE)</f>
        <v>LHSP</v>
      </c>
      <c r="D8" s="4" t="str">
        <f>VLOOKUP($B8,DB!$B$2:$K$64,3,FALSE)</f>
        <v>L/L</v>
      </c>
      <c r="E8" s="22">
        <f>VLOOKUP($B8,DB!$B$2:$K$64,4,FALSE)</f>
        <v>33226</v>
      </c>
      <c r="F8" s="4" t="str">
        <f>VLOOKUP($B8,DB!$B$2:$K$64,5,FALSE)</f>
        <v>6' 3"</v>
      </c>
      <c r="G8" s="4">
        <f>VLOOKUP($B8,DB!$B$2:$K$64,6,FALSE)</f>
        <v>195</v>
      </c>
      <c r="H8" s="4" t="str">
        <f>VLOOKUP($B8,DB!$B$2:$K$64,7,FALSE)</f>
        <v>A+/AA</v>
      </c>
      <c r="I8" s="4" t="str">
        <f>VLOOKUP($B8,DB!$B$2:$K$64,8,FALSE)</f>
        <v>2012 Draft, 3 rd</v>
      </c>
      <c r="J8" s="23">
        <f>VLOOKUP($B8,DB!$B$2:$K$64,9,FALSE)</f>
        <v>404400</v>
      </c>
      <c r="K8" s="16">
        <f>IF(ISNA(VLOOKUP($B8,개별랭킹!$A$2:$F$26,6,FALSE))=TRUE,30,VLOOKUP($B8,개별랭킹!$A$2:$F$26,6,FALSE))</f>
        <v>9</v>
      </c>
      <c r="L8" s="16">
        <f>IF(ISNA(VLOOKUP($B8,개별랭킹!$B$2:$F$26,5,FALSE))=TRUE,30,VLOOKUP($B8,개별랭킹!$B$2:$F$26,5,FALSE))</f>
        <v>6</v>
      </c>
      <c r="M8" s="7">
        <f>IF(ISNA(VLOOKUP($B8,개별랭킹!$C$2:$F$26,4,FALSE))=TRUE,30,VLOOKUP($B8,개별랭킹!$C$2:$F$26,4,FALSE))</f>
        <v>6</v>
      </c>
      <c r="N8" s="16">
        <f>IF(ISNA(VLOOKUP($B8,개별랭킹!$D$2:$F$26,3,FALSE))=TRUE,30,VLOOKUP($B8,개별랭킹!$D$2:$F$26,3,FALSE))</f>
        <v>5</v>
      </c>
      <c r="O8" s="7">
        <f>IF(ISNA(VLOOKUP($B8,개별랭킹!$E$2:$F$26,2,FALSE))=TRUE,30,VLOOKUP($B8,개별랭킹!$E$2:$F$26,2,FALSE))</f>
        <v>9</v>
      </c>
      <c r="P8" s="3">
        <f t="shared" si="1"/>
        <v>35</v>
      </c>
    </row>
    <row r="9" spans="1:16" x14ac:dyDescent="0.3">
      <c r="A9" s="13">
        <f t="shared" si="0"/>
        <v>7</v>
      </c>
      <c r="B9" s="1" t="s">
        <v>210</v>
      </c>
      <c r="C9" s="4" t="str">
        <f>VLOOKUP($B9,DB!$B$2:$K$64,2,FALSE)</f>
        <v>RHSP</v>
      </c>
      <c r="D9" s="4" t="str">
        <f>VLOOKUP($B9,DB!$B$2:$K$64,3,FALSE)</f>
        <v>R/R</v>
      </c>
      <c r="E9" s="22">
        <f>VLOOKUP($B9,DB!$B$2:$K$64,4,FALSE)</f>
        <v>34575</v>
      </c>
      <c r="F9" s="4" t="str">
        <f>VLOOKUP($B9,DB!$B$2:$K$64,5,FALSE)</f>
        <v>6' 3"</v>
      </c>
      <c r="G9" s="4">
        <f>VLOOKUP($B9,DB!$B$2:$K$64,6,FALSE)</f>
        <v>185</v>
      </c>
      <c r="H9" s="4" t="str">
        <f>VLOOKUP($B9,DB!$B$2:$K$64,7,FALSE)</f>
        <v>R+</v>
      </c>
      <c r="I9" s="4" t="str">
        <f>VLOOKUP($B9,DB!$B$2:$K$64,8,FALSE)</f>
        <v>NDFA, Dominican Rep (2012)</v>
      </c>
      <c r="J9" s="23">
        <f>VLOOKUP($B9,DB!$B$2:$K$64,9,FALSE)</f>
        <v>950000</v>
      </c>
      <c r="K9" s="16">
        <f>IF(ISNA(VLOOKUP($B9,개별랭킹!$A$2:$F$26,6,FALSE))=TRUE,30,VLOOKUP($B9,개별랭킹!$A$2:$F$26,6,FALSE))</f>
        <v>7</v>
      </c>
      <c r="L9" s="7">
        <f>IF(ISNA(VLOOKUP($B9,개별랭킹!$B$2:$F$26,5,FALSE))=TRUE,30,VLOOKUP($B9,개별랭킹!$B$2:$F$26,5,FALSE))</f>
        <v>9</v>
      </c>
      <c r="M9" s="7">
        <f>IF(ISNA(VLOOKUP($B9,개별랭킹!$C$2:$F$26,4,FALSE))=TRUE,30,VLOOKUP($B9,개별랭킹!$C$2:$F$26,4,FALSE))</f>
        <v>7</v>
      </c>
      <c r="N9" s="7">
        <f>IF(ISNA(VLOOKUP($B9,개별랭킹!$D$2:$F$26,3,FALSE))=TRUE,30,VLOOKUP($B9,개별랭킹!$D$2:$F$26,3,FALSE))</f>
        <v>7</v>
      </c>
      <c r="O9" s="16">
        <f>IF(ISNA(VLOOKUP($B9,개별랭킹!$E$2:$F$26,2,FALSE))=TRUE,30,VLOOKUP($B9,개별랭킹!$E$2:$F$26,2,FALSE))</f>
        <v>7</v>
      </c>
      <c r="P9" s="3">
        <f t="shared" si="1"/>
        <v>37</v>
      </c>
    </row>
    <row r="10" spans="1:16" x14ac:dyDescent="0.3">
      <c r="A10" s="13">
        <f t="shared" si="0"/>
        <v>8</v>
      </c>
      <c r="B10" s="1" t="s">
        <v>181</v>
      </c>
      <c r="C10" s="4" t="str">
        <f>VLOOKUP($B10,DB!$B$2:$K$64,2,FALSE)</f>
        <v>LHSP</v>
      </c>
      <c r="D10" s="4" t="str">
        <f>VLOOKUP($B10,DB!$B$2:$K$64,3,FALSE)</f>
        <v>R/L</v>
      </c>
      <c r="E10" s="22">
        <f>VLOOKUP($B10,DB!$B$2:$K$64,4,FALSE)</f>
        <v>34579</v>
      </c>
      <c r="F10" s="4" t="str">
        <f>VLOOKUP($B10,DB!$B$2:$K$64,5,FALSE)</f>
        <v>5' 11"</v>
      </c>
      <c r="G10" s="4">
        <f>VLOOKUP($B10,DB!$B$2:$K$64,6,FALSE)</f>
        <v>191</v>
      </c>
      <c r="H10" s="4" t="str">
        <f>VLOOKUP($B10,DB!$B$2:$K$64,7,FALSE)</f>
        <v>R</v>
      </c>
      <c r="I10" s="4" t="str">
        <f>VLOOKUP($B10,DB!$B$2:$K$64,8,FALSE)</f>
        <v>2013 Draft, 1 rd (28 overall)</v>
      </c>
      <c r="J10" s="23">
        <f>VLOOKUP($B10,DB!$B$2:$K$64,9,FALSE)</f>
        <v>1785300</v>
      </c>
      <c r="K10" s="16">
        <f>IF(ISNA(VLOOKUP($B10,개별랭킹!$A$2:$F$26,6,FALSE))=TRUE,30,VLOOKUP($B10,개별랭킹!$A$2:$F$26,6,FALSE))</f>
        <v>5</v>
      </c>
      <c r="L10" s="7">
        <f>IF(ISNA(VLOOKUP($B10,개별랭킹!$B$2:$F$26,5,FALSE))=TRUE,30,VLOOKUP($B10,개별랭킹!$B$2:$F$26,5,FALSE))</f>
        <v>10</v>
      </c>
      <c r="M10" s="16">
        <f>IF(ISNA(VLOOKUP($B10,개별랭킹!$C$2:$F$26,4,FALSE))=TRUE,30,VLOOKUP($B10,개별랭킹!$C$2:$F$26,4,FALSE))</f>
        <v>8</v>
      </c>
      <c r="N10" s="16">
        <f>IF(ISNA(VLOOKUP($B10,개별랭킹!$D$2:$F$26,3,FALSE))=TRUE,30,VLOOKUP($B10,개별랭킹!$D$2:$F$26,3,FALSE))</f>
        <v>8</v>
      </c>
      <c r="O10" s="7">
        <f>IF(ISNA(VLOOKUP($B10,개별랭킹!$E$2:$F$26,2,FALSE))=TRUE,30,VLOOKUP($B10,개별랭킹!$E$2:$F$26,2,FALSE))</f>
        <v>6</v>
      </c>
      <c r="P10" s="3">
        <f t="shared" si="1"/>
        <v>37</v>
      </c>
    </row>
    <row r="11" spans="1:16" x14ac:dyDescent="0.3">
      <c r="A11" s="13">
        <f t="shared" si="0"/>
        <v>9</v>
      </c>
      <c r="B11" s="1" t="s">
        <v>48</v>
      </c>
      <c r="C11" s="4" t="str">
        <f>VLOOKUP($B11,DB!$B$2:$K$64,2,FALSE)</f>
        <v>CF</v>
      </c>
      <c r="D11" s="4" t="str">
        <f>VLOOKUP($B11,DB!$B$2:$K$64,3,FALSE)</f>
        <v>L/R</v>
      </c>
      <c r="E11" s="22">
        <f>VLOOKUP($B11,DB!$B$2:$K$64,4,FALSE)</f>
        <v>32861</v>
      </c>
      <c r="F11" s="4" t="str">
        <f>VLOOKUP($B11,DB!$B$2:$K$64,5,FALSE)</f>
        <v>6' 0"</v>
      </c>
      <c r="G11" s="4">
        <f>VLOOKUP($B11,DB!$B$2:$K$64,6,FALSE)</f>
        <v>190</v>
      </c>
      <c r="H11" s="4" t="str">
        <f>VLOOKUP($B11,DB!$B$2:$K$64,7,FALSE)</f>
        <v>A+/AA</v>
      </c>
      <c r="I11" s="4" t="str">
        <f>VLOOKUP($B11,DB!$B$2:$K$64,8,FALSE)</f>
        <v>2012 Draft, 1 rd (23 overall)</v>
      </c>
      <c r="J11" s="23">
        <f>VLOOKUP($B11,DB!$B$2:$K$64,9,FALSE)</f>
        <v>1600000</v>
      </c>
      <c r="K11" s="16">
        <f>IF(ISNA(VLOOKUP($B11,개별랭킹!$A$2:$F$26,6,FALSE))=TRUE,30,VLOOKUP($B11,개별랭킹!$A$2:$F$26,6,FALSE))</f>
        <v>8</v>
      </c>
      <c r="L11" s="16">
        <f>IF(ISNA(VLOOKUP($B11,개별랭킹!$B$2:$F$26,5,FALSE))=TRUE,30,VLOOKUP($B11,개별랭킹!$B$2:$F$26,5,FALSE))</f>
        <v>11</v>
      </c>
      <c r="M11" s="16">
        <f>IF(ISNA(VLOOKUP($B11,개별랭킹!$C$2:$F$26,4,FALSE))=TRUE,30,VLOOKUP($B11,개별랭킹!$C$2:$F$26,4,FALSE))</f>
        <v>9</v>
      </c>
      <c r="N11" s="16">
        <f>IF(ISNA(VLOOKUP($B11,개별랭킹!$D$2:$F$26,3,FALSE))=TRUE,30,VLOOKUP($B11,개별랭킹!$D$2:$F$26,3,FALSE))</f>
        <v>10</v>
      </c>
      <c r="O11" s="7">
        <f>IF(ISNA(VLOOKUP($B11,개별랭킹!$E$2:$F$26,2,FALSE))=TRUE,30,VLOOKUP($B11,개별랭킹!$E$2:$F$26,2,FALSE))</f>
        <v>8</v>
      </c>
      <c r="P11" s="3">
        <f t="shared" si="1"/>
        <v>46</v>
      </c>
    </row>
    <row r="12" spans="1:16" x14ac:dyDescent="0.3">
      <c r="A12" s="13">
        <f t="shared" si="0"/>
        <v>10</v>
      </c>
      <c r="B12" s="1" t="s">
        <v>43</v>
      </c>
      <c r="C12" s="4" t="str">
        <f>VLOOKUP($B12,DB!$B$2:$K$64,2,FALSE)</f>
        <v>3B/C</v>
      </c>
      <c r="D12" s="4" t="str">
        <f>VLOOKUP($B12,DB!$B$2:$K$64,3,FALSE)</f>
        <v>R/R</v>
      </c>
      <c r="E12" s="22">
        <f>VLOOKUP($B12,DB!$B$2:$K$64,4,FALSE)</f>
        <v>34529</v>
      </c>
      <c r="F12" s="4" t="str">
        <f>VLOOKUP($B12,DB!$B$2:$K$64,5,FALSE)</f>
        <v>6' 2"</v>
      </c>
      <c r="G12" s="4">
        <f>VLOOKUP($B12,DB!$B$2:$K$64,6,FALSE)</f>
        <v>200</v>
      </c>
      <c r="H12" s="4" t="str">
        <f>VLOOKUP($B12,DB!$B$2:$K$64,7,FALSE)</f>
        <v>A-</v>
      </c>
      <c r="I12" s="4" t="str">
        <f>VLOOKUP($B12,DB!$B$2:$K$64,8,FALSE)</f>
        <v>2012 Draft, 2 rd (86 overall)</v>
      </c>
      <c r="J12" s="23">
        <f>VLOOKUP($B12,DB!$B$2:$K$64,9,FALSE)</f>
        <v>1600000</v>
      </c>
      <c r="K12" s="7">
        <f>IF(ISNA(VLOOKUP($B12,개별랭킹!$A$2:$F$26,6,FALSE))=TRUE,30,VLOOKUP($B12,개별랭킹!$A$2:$F$26,6,FALSE))</f>
        <v>11</v>
      </c>
      <c r="L12" s="16">
        <f>IF(ISNA(VLOOKUP($B12,개별랭킹!$B$2:$F$26,5,FALSE))=TRUE,30,VLOOKUP($B12,개별랭킹!$B$2:$F$26,5,FALSE))</f>
        <v>8</v>
      </c>
      <c r="M12" s="16">
        <f>IF(ISNA(VLOOKUP($B12,개별랭킹!$C$2:$F$26,4,FALSE))=TRUE,30,VLOOKUP($B12,개별랭킹!$C$2:$F$26,4,FALSE))</f>
        <v>11</v>
      </c>
      <c r="N12" s="7">
        <f>IF(ISNA(VLOOKUP($B12,개별랭킹!$D$2:$F$26,3,FALSE))=TRUE,30,VLOOKUP($B12,개별랭킹!$D$2:$F$26,3,FALSE))</f>
        <v>11</v>
      </c>
      <c r="O12" s="16">
        <f>IF(ISNA(VLOOKUP($B12,개별랭킹!$E$2:$F$26,2,FALSE))=TRUE,30,VLOOKUP($B12,개별랭킹!$E$2:$F$26,2,FALSE))</f>
        <v>10</v>
      </c>
      <c r="P12" s="3">
        <f t="shared" si="1"/>
        <v>51</v>
      </c>
    </row>
    <row r="13" spans="1:16" x14ac:dyDescent="0.3">
      <c r="A13" s="13">
        <f t="shared" si="0"/>
        <v>11</v>
      </c>
      <c r="B13" s="1" t="s">
        <v>190</v>
      </c>
      <c r="C13" s="4" t="str">
        <f>VLOOKUP($B13,DB!$B$2:$K$64,2,FALSE)</f>
        <v>CF</v>
      </c>
      <c r="D13" s="4" t="str">
        <f>VLOOKUP($B13,DB!$B$2:$K$64,3,FALSE)</f>
        <v>R/R</v>
      </c>
      <c r="E13" s="22">
        <f>VLOOKUP($B13,DB!$B$2:$K$64,4,FALSE)</f>
        <v>33463</v>
      </c>
      <c r="F13" s="4" t="str">
        <f>VLOOKUP($B13,DB!$B$2:$K$64,5,FALSE)</f>
        <v>6' 1"</v>
      </c>
      <c r="G13" s="4">
        <f>VLOOKUP($B13,DB!$B$2:$K$64,6,FALSE)</f>
        <v>195</v>
      </c>
      <c r="H13" s="4" t="str">
        <f>VLOOKUP($B13,DB!$B$2:$K$64,7,FALSE)</f>
        <v>A+/AA</v>
      </c>
      <c r="I13" s="4" t="str">
        <f>VLOOKUP($B13,DB!$B$2:$K$64,8,FALSE)</f>
        <v>David Freese Trade</v>
      </c>
      <c r="J13" s="23">
        <f>VLOOKUP($B13,DB!$B$2:$K$64,9,FALSE)</f>
        <v>0</v>
      </c>
      <c r="K13" s="7">
        <f>IF(ISNA(VLOOKUP($B13,개별랭킹!$A$2:$F$26,6,FALSE))=TRUE,30,VLOOKUP($B13,개별랭킹!$A$2:$F$26,6,FALSE))</f>
        <v>10</v>
      </c>
      <c r="L13" s="16">
        <f>IF(ISNA(VLOOKUP($B13,개별랭킹!$B$2:$F$26,5,FALSE))=TRUE,30,VLOOKUP($B13,개별랭킹!$B$2:$F$26,5,FALSE))</f>
        <v>14</v>
      </c>
      <c r="M13" s="16">
        <f>IF(ISNA(VLOOKUP($B13,개별랭킹!$C$2:$F$26,4,FALSE))=TRUE,30,VLOOKUP($B13,개별랭킹!$C$2:$F$26,4,FALSE))</f>
        <v>10</v>
      </c>
      <c r="N13" s="16">
        <f>IF(ISNA(VLOOKUP($B13,개별랭킹!$D$2:$F$26,3,FALSE))=TRUE,30,VLOOKUP($B13,개별랭킹!$D$2:$F$26,3,FALSE))</f>
        <v>9</v>
      </c>
      <c r="O13" s="7">
        <f>IF(ISNA(VLOOKUP($B13,개별랭킹!$E$2:$F$26,2,FALSE))=TRUE,30,VLOOKUP($B13,개별랭킹!$E$2:$F$26,2,FALSE))</f>
        <v>11</v>
      </c>
      <c r="P13" s="3">
        <f t="shared" si="1"/>
        <v>54</v>
      </c>
    </row>
    <row r="14" spans="1:16" x14ac:dyDescent="0.3">
      <c r="A14" s="13">
        <f t="shared" si="0"/>
        <v>12</v>
      </c>
      <c r="B14" s="1" t="s">
        <v>41</v>
      </c>
      <c r="C14" s="4" t="str">
        <f>VLOOKUP($B14,DB!$B$2:$K$64,2,FALSE)</f>
        <v>SS/2B</v>
      </c>
      <c r="D14" s="4" t="str">
        <f>VLOOKUP($B14,DB!$B$2:$K$64,3,FALSE)</f>
        <v>L/R</v>
      </c>
      <c r="E14" s="22">
        <f>VLOOKUP($B14,DB!$B$2:$K$64,4,FALSE)</f>
        <v>32728</v>
      </c>
      <c r="F14" s="4" t="str">
        <f>VLOOKUP($B14,DB!$B$2:$K$64,5,FALSE)</f>
        <v>6' 0"</v>
      </c>
      <c r="G14" s="4">
        <f>VLOOKUP($B14,DB!$B$2:$K$64,6,FALSE)</f>
        <v>190</v>
      </c>
      <c r="H14" s="4" t="str">
        <f>VLOOKUP($B14,DB!$B$2:$K$64,7,FALSE)</f>
        <v>AAA</v>
      </c>
      <c r="I14" s="4" t="str">
        <f>VLOOKUP($B14,DB!$B$2:$K$64,8,FALSE)</f>
        <v>2010 Draft, 7 rd</v>
      </c>
      <c r="J14" s="23">
        <f>VLOOKUP($B14,DB!$B$2:$K$64,9,FALSE)</f>
        <v>75000</v>
      </c>
      <c r="K14" s="7">
        <f>IF(ISNA(VLOOKUP($B14,개별랭킹!$A$2:$F$26,6,FALSE))=TRUE,30,VLOOKUP($B14,개별랭킹!$A$2:$F$26,6,FALSE))</f>
        <v>13</v>
      </c>
      <c r="L14" s="16">
        <f>IF(ISNA(VLOOKUP($B14,개별랭킹!$B$2:$F$26,5,FALSE))=TRUE,30,VLOOKUP($B14,개별랭킹!$B$2:$F$26,5,FALSE))</f>
        <v>7</v>
      </c>
      <c r="M14" s="16">
        <f>IF(ISNA(VLOOKUP($B14,개별랭킹!$C$2:$F$26,4,FALSE))=TRUE,30,VLOOKUP($B14,개별랭킹!$C$2:$F$26,4,FALSE))</f>
        <v>15</v>
      </c>
      <c r="N14" s="7">
        <f>IF(ISNA(VLOOKUP($B14,개별랭킹!$D$2:$F$26,3,FALSE))=TRUE,30,VLOOKUP($B14,개별랭킹!$D$2:$F$26,3,FALSE))</f>
        <v>12</v>
      </c>
      <c r="O14" s="16">
        <f>IF(ISNA(VLOOKUP($B14,개별랭킹!$E$2:$F$26,2,FALSE))=TRUE,30,VLOOKUP($B14,개별랭킹!$E$2:$F$26,2,FALSE))</f>
        <v>14</v>
      </c>
      <c r="P14" s="3">
        <f t="shared" si="1"/>
        <v>61</v>
      </c>
    </row>
    <row r="15" spans="1:16" x14ac:dyDescent="0.3">
      <c r="A15" s="13">
        <f t="shared" si="0"/>
        <v>13</v>
      </c>
      <c r="B15" s="1" t="s">
        <v>188</v>
      </c>
      <c r="C15" s="4" t="str">
        <f>VLOOKUP($B15,DB!$B$2:$K$64,2,FALSE)</f>
        <v>RHSP</v>
      </c>
      <c r="D15" s="4" t="str">
        <f>VLOOKUP($B15,DB!$B$2:$K$64,3,FALSE)</f>
        <v>R/R</v>
      </c>
      <c r="E15" s="22">
        <f>VLOOKUP($B15,DB!$B$2:$K$64,4,FALSE)</f>
        <v>32718</v>
      </c>
      <c r="F15" s="4" t="str">
        <f>VLOOKUP($B15,DB!$B$2:$K$64,5,FALSE)</f>
        <v>6' 3"</v>
      </c>
      <c r="G15" s="4">
        <f>VLOOKUP($B15,DB!$B$2:$K$64,6,FALSE)</f>
        <v>195</v>
      </c>
      <c r="H15" s="4" t="str">
        <f>VLOOKUP($B15,DB!$B$2:$K$64,7,FALSE)</f>
        <v>A/A+/AA</v>
      </c>
      <c r="I15" s="4" t="str">
        <f>VLOOKUP($B15,DB!$B$2:$K$64,8,FALSE)</f>
        <v>NDFA, USA (2012)</v>
      </c>
      <c r="J15" s="23">
        <f>VLOOKUP($B15,DB!$B$2:$K$64,9,FALSE)</f>
        <v>0</v>
      </c>
      <c r="K15" s="7">
        <f>IF(ISNA(VLOOKUP($B15,개별랭킹!$A$2:$F$26,6,FALSE))=TRUE,30,VLOOKUP($B15,개별랭킹!$A$2:$F$26,6,FALSE))</f>
        <v>14</v>
      </c>
      <c r="L15" s="16">
        <f>IF(ISNA(VLOOKUP($B15,개별랭킹!$B$2:$F$26,5,FALSE))=TRUE,30,VLOOKUP($B15,개별랭킹!$B$2:$F$26,5,FALSE))</f>
        <v>13</v>
      </c>
      <c r="M15" s="7">
        <f>IF(ISNA(VLOOKUP($B15,개별랭킹!$C$2:$F$26,4,FALSE))=TRUE,30,VLOOKUP($B15,개별랭킹!$C$2:$F$26,4,FALSE))</f>
        <v>13</v>
      </c>
      <c r="N15" s="7">
        <f>IF(ISNA(VLOOKUP($B15,개별랭킹!$D$2:$F$26,3,FALSE))=TRUE,30,VLOOKUP($B15,개별랭킹!$D$2:$F$26,3,FALSE))</f>
        <v>13</v>
      </c>
      <c r="O15" s="16">
        <f>IF(ISNA(VLOOKUP($B15,개별랭킹!$E$2:$F$26,2,FALSE))=TRUE,30,VLOOKUP($B15,개별랭킹!$E$2:$F$26,2,FALSE))</f>
        <v>13</v>
      </c>
      <c r="P15" s="3">
        <f t="shared" si="1"/>
        <v>66</v>
      </c>
    </row>
    <row r="16" spans="1:16" x14ac:dyDescent="0.3">
      <c r="A16" s="13">
        <f t="shared" si="0"/>
        <v>14</v>
      </c>
      <c r="B16" s="1" t="s">
        <v>23</v>
      </c>
      <c r="C16" s="4" t="str">
        <f>VLOOKUP($B16,DB!$B$2:$K$64,2,FALSE)</f>
        <v>CF</v>
      </c>
      <c r="D16" s="4" t="str">
        <f>VLOOKUP($B16,DB!$B$2:$K$64,3,FALSE)</f>
        <v>L/L</v>
      </c>
      <c r="E16" s="22">
        <f>VLOOKUP($B16,DB!$B$2:$K$64,4,FALSE)</f>
        <v>33940</v>
      </c>
      <c r="F16" s="4" t="str">
        <f>VLOOKUP($B16,DB!$B$2:$K$64,5,FALSE)</f>
        <v>5' 11"</v>
      </c>
      <c r="G16" s="4">
        <f>VLOOKUP($B16,DB!$B$2:$K$64,6,FALSE)</f>
        <v>175</v>
      </c>
      <c r="H16" s="4" t="str">
        <f>VLOOKUP($B16,DB!$B$2:$K$64,7,FALSE)</f>
        <v>A/A+</v>
      </c>
      <c r="I16" s="4" t="str">
        <f>VLOOKUP($B16,DB!$B$2:$K$64,8,FALSE)</f>
        <v>2011 Draft, 2 rd (79 overall)</v>
      </c>
      <c r="J16" s="23">
        <f>VLOOKUP($B16,DB!$B$2:$K$64,9,FALSE)</f>
        <v>1275000</v>
      </c>
      <c r="K16" s="16">
        <f>IF(ISNA(VLOOKUP($B16,개별랭킹!$A$2:$F$26,6,FALSE))=TRUE,30,VLOOKUP($B16,개별랭킹!$A$2:$F$26,6,FALSE))</f>
        <v>12</v>
      </c>
      <c r="L16" s="7">
        <f>IF(ISNA(VLOOKUP($B16,개별랭킹!$B$2:$F$26,5,FALSE))=TRUE,30,VLOOKUP($B16,개별랭킹!$B$2:$F$26,5,FALSE))</f>
        <v>17</v>
      </c>
      <c r="M16" s="16">
        <f>IF(ISNA(VLOOKUP($B16,개별랭킹!$C$2:$F$26,4,FALSE))=TRUE,30,VLOOKUP($B16,개별랭킹!$C$2:$F$26,4,FALSE))</f>
        <v>12</v>
      </c>
      <c r="N16" s="16">
        <f>IF(ISNA(VLOOKUP($B16,개별랭킹!$D$2:$F$26,3,FALSE))=TRUE,30,VLOOKUP($B16,개별랭킹!$D$2:$F$26,3,FALSE))</f>
        <v>16</v>
      </c>
      <c r="O16" s="7">
        <f>IF(ISNA(VLOOKUP($B16,개별랭킹!$E$2:$F$26,2,FALSE))=TRUE,30,VLOOKUP($B16,개별랭킹!$E$2:$F$26,2,FALSE))</f>
        <v>12</v>
      </c>
      <c r="P16" s="3">
        <f t="shared" si="1"/>
        <v>69</v>
      </c>
    </row>
    <row r="17" spans="1:20" x14ac:dyDescent="0.3">
      <c r="A17" s="13">
        <f t="shared" si="0"/>
        <v>15</v>
      </c>
      <c r="B17" s="1" t="s">
        <v>62</v>
      </c>
      <c r="C17" s="4" t="str">
        <f>VLOOKUP($B17,DB!$B$2:$K$64,2,FALSE)</f>
        <v>RHSP</v>
      </c>
      <c r="D17" s="4" t="str">
        <f>VLOOKUP($B17,DB!$B$2:$K$64,3,FALSE)</f>
        <v>R/R</v>
      </c>
      <c r="E17" s="22">
        <f>VLOOKUP($B17,DB!$B$2:$K$64,4,FALSE)</f>
        <v>33015</v>
      </c>
      <c r="F17" s="4" t="str">
        <f>VLOOKUP($B17,DB!$B$2:$K$64,5,FALSE)</f>
        <v>6' 1"</v>
      </c>
      <c r="G17" s="4">
        <f>VLOOKUP($B17,DB!$B$2:$K$64,6,FALSE)</f>
        <v>200</v>
      </c>
      <c r="H17" s="4" t="str">
        <f>VLOOKUP($B17,DB!$B$2:$K$64,7,FALSE)</f>
        <v>A+</v>
      </c>
      <c r="I17" s="4" t="str">
        <f>VLOOKUP($B17,DB!$B$2:$K$64,8,FALSE)</f>
        <v>2011 Draft, 5 rd</v>
      </c>
      <c r="J17" s="23">
        <f>VLOOKUP($B17,DB!$B$2:$K$64,9,FALSE)</f>
        <v>175000</v>
      </c>
      <c r="K17" s="16">
        <f>IF(ISNA(VLOOKUP($B17,개별랭킹!$A$2:$F$26,6,FALSE))=TRUE,30,VLOOKUP($B17,개별랭킹!$A$2:$F$26,6,FALSE))</f>
        <v>20</v>
      </c>
      <c r="L17" s="16">
        <f>IF(ISNA(VLOOKUP($B17,개별랭킹!$B$2:$F$26,5,FALSE))=TRUE,30,VLOOKUP($B17,개별랭킹!$B$2:$F$26,5,FALSE))</f>
        <v>16</v>
      </c>
      <c r="M17" s="16">
        <f>IF(ISNA(VLOOKUP($B17,개별랭킹!$C$2:$F$26,4,FALSE))=TRUE,30,VLOOKUP($B17,개별랭킹!$C$2:$F$26,4,FALSE))</f>
        <v>18</v>
      </c>
      <c r="N17" s="7">
        <f>IF(ISNA(VLOOKUP($B17,개별랭킹!$D$2:$F$26,3,FALSE))=TRUE,30,VLOOKUP($B17,개별랭킹!$D$2:$F$26,3,FALSE))</f>
        <v>17</v>
      </c>
      <c r="O17" s="7">
        <f>IF(ISNA(VLOOKUP($B17,개별랭킹!$E$2:$F$26,2,FALSE))=TRUE,30,VLOOKUP($B17,개별랭킹!$E$2:$F$26,2,FALSE))</f>
        <v>18</v>
      </c>
      <c r="P17" s="3">
        <f t="shared" si="1"/>
        <v>89</v>
      </c>
    </row>
    <row r="18" spans="1:20" x14ac:dyDescent="0.3">
      <c r="A18" s="13">
        <f t="shared" si="0"/>
        <v>16</v>
      </c>
      <c r="B18" s="1" t="s">
        <v>292</v>
      </c>
      <c r="C18" s="4" t="str">
        <f>VLOOKUP($B18,DB!$B$2:$K$64,2,FALSE)</f>
        <v>SS/OF</v>
      </c>
      <c r="D18" s="4" t="str">
        <f>VLOOKUP($B18,DB!$B$2:$K$64,3,FALSE)</f>
        <v>R/R</v>
      </c>
      <c r="E18" s="22">
        <f>VLOOKUP($B18,DB!$B$2:$K$64,4,FALSE)</f>
        <v>34197</v>
      </c>
      <c r="F18" s="4" t="str">
        <f>VLOOKUP($B18,DB!$B$2:$K$64,5,FALSE)</f>
        <v>6' 1"</v>
      </c>
      <c r="G18" s="4">
        <f>VLOOKUP($B18,DB!$B$2:$K$64,6,FALSE)</f>
        <v>180</v>
      </c>
      <c r="H18" s="4" t="str">
        <f>VLOOKUP($B18,DB!$B$2:$K$64,7,FALSE)</f>
        <v>R+</v>
      </c>
      <c r="I18" s="4" t="str">
        <f>VLOOKUP($B18,DB!$B$2:$K$64,8,FALSE)</f>
        <v>2011 Draft, 4 rd</v>
      </c>
      <c r="J18" s="23">
        <f>VLOOKUP($B18,DB!$B$2:$K$64,9,FALSE)</f>
        <v>200000</v>
      </c>
      <c r="K18" s="16">
        <f>IF(ISNA(VLOOKUP($B18,개별랭킹!$A$2:$F$26,6,FALSE))=TRUE,30,VLOOKUP($B18,개별랭킹!$A$2:$F$26,6,FALSE))</f>
        <v>23</v>
      </c>
      <c r="L18" s="7">
        <f>IF(ISNA(VLOOKUP($B18,개별랭킹!$B$2:$F$26,5,FALSE))=TRUE,30,VLOOKUP($B18,개별랭킹!$B$2:$F$26,5,FALSE))</f>
        <v>20</v>
      </c>
      <c r="M18" s="7">
        <f>IF(ISNA(VLOOKUP($B18,개별랭킹!$C$2:$F$26,4,FALSE))=TRUE,30,VLOOKUP($B18,개별랭킹!$C$2:$F$26,4,FALSE))</f>
        <v>17</v>
      </c>
      <c r="N18" s="16">
        <f>IF(ISNA(VLOOKUP($B18,개별랭킹!$D$2:$F$26,3,FALSE))=TRUE,30,VLOOKUP($B18,개별랭킹!$D$2:$F$26,3,FALSE))</f>
        <v>14</v>
      </c>
      <c r="O18" s="16">
        <f>IF(ISNA(VLOOKUP($B18,개별랭킹!$E$2:$F$26,2,FALSE))=TRUE,30,VLOOKUP($B18,개별랭킹!$E$2:$F$26,2,FALSE))</f>
        <v>16</v>
      </c>
      <c r="P18" s="3">
        <f t="shared" si="1"/>
        <v>90</v>
      </c>
    </row>
    <row r="19" spans="1:20" x14ac:dyDescent="0.3">
      <c r="A19" s="13">
        <f t="shared" si="0"/>
        <v>17</v>
      </c>
      <c r="B19" s="1" t="s">
        <v>184</v>
      </c>
      <c r="C19" s="4" t="str">
        <f>VLOOKUP($B19,DB!$B$2:$K$64,2,FALSE)</f>
        <v>LHRP</v>
      </c>
      <c r="D19" s="4" t="str">
        <f>VLOOKUP($B19,DB!$B$2:$K$64,3,FALSE)</f>
        <v>L/L</v>
      </c>
      <c r="E19" s="22">
        <f>VLOOKUP($B19,DB!$B$2:$K$64,4,FALSE)</f>
        <v>33017</v>
      </c>
      <c r="F19" s="4" t="str">
        <f>VLOOKUP($B19,DB!$B$2:$K$64,5,FALSE)</f>
        <v>6' 2"</v>
      </c>
      <c r="G19" s="4">
        <f>VLOOKUP($B19,DB!$B$2:$K$64,6,FALSE)</f>
        <v>210</v>
      </c>
      <c r="H19" s="4" t="str">
        <f>VLOOKUP($B19,DB!$B$2:$K$64,7,FALSE)</f>
        <v>A+/AA</v>
      </c>
      <c r="I19" s="4" t="str">
        <f>VLOOKUP($B19,DB!$B$2:$K$64,8,FALSE)</f>
        <v>2012 Draft, 24 rd</v>
      </c>
      <c r="J19" s="23">
        <f>VLOOKUP($B19,DB!$B$2:$K$64,9,FALSE)</f>
        <v>0</v>
      </c>
      <c r="K19" s="7">
        <f>IF(ISNA(VLOOKUP($B19,개별랭킹!$A$2:$F$26,6,FALSE))=TRUE,30,VLOOKUP($B19,개별랭킹!$A$2:$F$26,6,FALSE))</f>
        <v>16</v>
      </c>
      <c r="L19" s="16">
        <f>IF(ISNA(VLOOKUP($B19,개별랭킹!$B$2:$F$26,5,FALSE))=TRUE,30,VLOOKUP($B19,개별랭킹!$B$2:$F$26,5,FALSE))</f>
        <v>19</v>
      </c>
      <c r="M19" s="16">
        <f>IF(ISNA(VLOOKUP($B19,개별랭킹!$C$2:$F$26,4,FALSE))=TRUE,30,VLOOKUP($B19,개별랭킹!$C$2:$F$26,4,FALSE))</f>
        <v>21</v>
      </c>
      <c r="N19" s="7">
        <f>IF(ISNA(VLOOKUP($B19,개별랭킹!$D$2:$F$26,3,FALSE))=TRUE,30,VLOOKUP($B19,개별랭킹!$D$2:$F$26,3,FALSE))</f>
        <v>21</v>
      </c>
      <c r="O19" s="16">
        <f>IF(ISNA(VLOOKUP($B19,개별랭킹!$E$2:$F$26,2,FALSE))=TRUE,30,VLOOKUP($B19,개별랭킹!$E$2:$F$26,2,FALSE))</f>
        <v>15</v>
      </c>
      <c r="P19" s="3">
        <f t="shared" si="1"/>
        <v>92</v>
      </c>
    </row>
    <row r="20" spans="1:20" x14ac:dyDescent="0.3">
      <c r="A20" s="13">
        <f t="shared" si="0"/>
        <v>18</v>
      </c>
      <c r="B20" s="1" t="s">
        <v>167</v>
      </c>
      <c r="C20" s="4" t="str">
        <f>VLOOKUP($B20,DB!$B$2:$K$64,2,FALSE)</f>
        <v>2B/3B</v>
      </c>
      <c r="D20" s="4" t="str">
        <f>VLOOKUP($B20,DB!$B$2:$K$64,3,FALSE)</f>
        <v>R/R</v>
      </c>
      <c r="E20" s="22">
        <f>VLOOKUP($B20,DB!$B$2:$K$64,4,FALSE)</f>
        <v>33083</v>
      </c>
      <c r="F20" s="4" t="str">
        <f>VLOOKUP($B20,DB!$B$2:$K$64,5,FALSE)</f>
        <v>5' 11"</v>
      </c>
      <c r="G20" s="4">
        <f>VLOOKUP($B20,DB!$B$2:$K$64,6,FALSE)</f>
        <v>180</v>
      </c>
      <c r="H20" s="4" t="str">
        <f>VLOOKUP($B20,DB!$B$2:$K$64,7,FALSE)</f>
        <v>A/A+</v>
      </c>
      <c r="I20" s="4" t="str">
        <f>VLOOKUP($B20,DB!$B$2:$K$64,8,FALSE)</f>
        <v>2012 Draft, 10 rd</v>
      </c>
      <c r="J20" s="23">
        <f>VLOOKUP($B20,DB!$B$2:$K$64,9,FALSE)</f>
        <v>20000</v>
      </c>
      <c r="K20" s="16">
        <f>IF(ISNA(VLOOKUP($B20,개별랭킹!$A$2:$F$26,6,FALSE))=TRUE,30,VLOOKUP($B20,개별랭킹!$A$2:$F$26,6,FALSE))</f>
        <v>18</v>
      </c>
      <c r="L20" s="16">
        <f>IF(ISNA(VLOOKUP($B20,개별랭킹!$B$2:$F$26,5,FALSE))=TRUE,30,VLOOKUP($B20,개별랭킹!$B$2:$F$26,5,FALSE))</f>
        <v>12</v>
      </c>
      <c r="M20" s="7">
        <f>IF(ISNA(VLOOKUP($B20,개별랭킹!$C$2:$F$26,4,FALSE))=TRUE,30,VLOOKUP($B20,개별랭킹!$C$2:$F$26,4,FALSE))</f>
        <v>30</v>
      </c>
      <c r="N20" s="7">
        <f>IF(ISNA(VLOOKUP($B20,개별랭킹!$D$2:$F$26,3,FALSE))=TRUE,30,VLOOKUP($B20,개별랭킹!$D$2:$F$26,3,FALSE))</f>
        <v>22</v>
      </c>
      <c r="O20" s="16">
        <f>IF(ISNA(VLOOKUP($B20,개별랭킹!$E$2:$F$26,2,FALSE))=TRUE,30,VLOOKUP($B20,개별랭킹!$E$2:$F$26,2,FALSE))</f>
        <v>20</v>
      </c>
      <c r="P20" s="3">
        <f t="shared" si="1"/>
        <v>102</v>
      </c>
    </row>
    <row r="21" spans="1:20" x14ac:dyDescent="0.3">
      <c r="A21" s="13">
        <f t="shared" si="0"/>
        <v>19</v>
      </c>
      <c r="B21" s="1" t="s">
        <v>54</v>
      </c>
      <c r="C21" s="4" t="str">
        <f>VLOOKUP($B21,DB!$B$2:$K$64,2,FALSE)</f>
        <v>OF</v>
      </c>
      <c r="D21" s="4" t="str">
        <f>VLOOKUP($B21,DB!$B$2:$K$64,3,FALSE)</f>
        <v>L/L</v>
      </c>
      <c r="E21" s="22">
        <f>VLOOKUP($B21,DB!$B$2:$K$64,4,FALSE)</f>
        <v>32185</v>
      </c>
      <c r="F21" s="4" t="str">
        <f>VLOOKUP($B21,DB!$B$2:$K$64,5,FALSE)</f>
        <v>5' 9"</v>
      </c>
      <c r="G21" s="4">
        <f>VLOOKUP($B21,DB!$B$2:$K$64,6,FALSE)</f>
        <v>170</v>
      </c>
      <c r="H21" s="4" t="str">
        <f>VLOOKUP($B21,DB!$B$2:$K$64,7,FALSE)</f>
        <v>AA/AAA</v>
      </c>
      <c r="I21" s="4" t="str">
        <f>VLOOKUP($B21,DB!$B$2:$K$64,8,FALSE)</f>
        <v>2010 Draft, 31 rd</v>
      </c>
      <c r="J21" s="23">
        <f>VLOOKUP($B21,DB!$B$2:$K$64,9,FALSE)</f>
        <v>0</v>
      </c>
      <c r="K21" s="7">
        <f>IF(ISNA(VLOOKUP($B21,개별랭킹!$A$2:$F$26,6,FALSE))=TRUE,30,VLOOKUP($B21,개별랭킹!$A$2:$F$26,6,FALSE))</f>
        <v>30</v>
      </c>
      <c r="L21" s="16">
        <f>IF(ISNA(VLOOKUP($B21,개별랭킹!$B$2:$F$26,5,FALSE))=TRUE,30,VLOOKUP($B21,개별랭킹!$B$2:$F$26,5,FALSE))</f>
        <v>15</v>
      </c>
      <c r="M21" s="7">
        <f>IF(ISNA(VLOOKUP($B21,개별랭킹!$C$2:$F$26,4,FALSE))=TRUE,30,VLOOKUP($B21,개별랭킹!$C$2:$F$26,4,FALSE))</f>
        <v>30</v>
      </c>
      <c r="N21" s="16">
        <f>IF(ISNA(VLOOKUP($B21,개별랭킹!$D$2:$F$26,3,FALSE))=TRUE,30,VLOOKUP($B21,개별랭킹!$D$2:$F$26,3,FALSE))</f>
        <v>15</v>
      </c>
      <c r="O21" s="16">
        <f>IF(ISNA(VLOOKUP($B21,개별랭킹!$E$2:$F$26,2,FALSE))=TRUE,30,VLOOKUP($B21,개별랭킹!$E$2:$F$26,2,FALSE))</f>
        <v>17</v>
      </c>
      <c r="P21" s="3">
        <f t="shared" si="1"/>
        <v>107</v>
      </c>
    </row>
    <row r="22" spans="1:20" x14ac:dyDescent="0.3">
      <c r="A22" s="13">
        <f t="shared" si="0"/>
        <v>20</v>
      </c>
      <c r="B22" s="1" t="s">
        <v>4</v>
      </c>
      <c r="C22" s="4" t="str">
        <f>VLOOKUP($B22,DB!$B$2:$K$64,2,FALSE)</f>
        <v>RHSP</v>
      </c>
      <c r="D22" s="4" t="str">
        <f>VLOOKUP($B22,DB!$B$2:$K$64,3,FALSE)</f>
        <v>R/R</v>
      </c>
      <c r="E22" s="22">
        <f>VLOOKUP($B22,DB!$B$2:$K$64,4,FALSE)</f>
        <v>33805</v>
      </c>
      <c r="F22" s="4" t="str">
        <f>VLOOKUP($B22,DB!$B$2:$K$64,5,FALSE)</f>
        <v>6' 4"</v>
      </c>
      <c r="G22" s="4">
        <f>VLOOKUP($B22,DB!$B$2:$K$64,6,FALSE)</f>
        <v>204</v>
      </c>
      <c r="H22" s="4" t="str">
        <f>VLOOKUP($B22,DB!$B$2:$K$64,7,FALSE)</f>
        <v>A/A+</v>
      </c>
      <c r="I22" s="4" t="str">
        <f>VLOOKUP($B22,DB!$B$2:$K$64,8,FALSE)</f>
        <v>2010 Draft, 1s rd (50 overall)</v>
      </c>
      <c r="J22" s="23">
        <f>VLOOKUP($B22,DB!$B$2:$K$64,9,FALSE)</f>
        <v>1300000</v>
      </c>
      <c r="K22" s="7">
        <f>IF(ISNA(VLOOKUP($B22,개별랭킹!$A$2:$F$26,6,FALSE))=TRUE,30,VLOOKUP($B22,개별랭킹!$A$2:$F$26,6,FALSE))</f>
        <v>30</v>
      </c>
      <c r="L22" s="7">
        <f>IF(ISNA(VLOOKUP($B22,개별랭킹!$B$2:$F$26,5,FALSE))=TRUE,30,VLOOKUP($B22,개별랭킹!$B$2:$F$26,5,FALSE))</f>
        <v>30</v>
      </c>
      <c r="M22" s="16">
        <f>IF(ISNA(VLOOKUP($B22,개별랭킹!$C$2:$F$26,4,FALSE))=TRUE,30,VLOOKUP($B22,개별랭킹!$C$2:$F$26,4,FALSE))</f>
        <v>19</v>
      </c>
      <c r="N22" s="16">
        <f>IF(ISNA(VLOOKUP($B22,개별랭킹!$D$2:$F$26,3,FALSE))=TRUE,30,VLOOKUP($B22,개별랭킹!$D$2:$F$26,3,FALSE))</f>
        <v>19</v>
      </c>
      <c r="O22" s="16">
        <f>IF(ISNA(VLOOKUP($B22,개별랭킹!$E$2:$F$26,2,FALSE))=TRUE,30,VLOOKUP($B22,개별랭킹!$E$2:$F$26,2,FALSE))</f>
        <v>19</v>
      </c>
      <c r="P22" s="3">
        <f t="shared" si="1"/>
        <v>117</v>
      </c>
    </row>
    <row r="23" spans="1:20" x14ac:dyDescent="0.3">
      <c r="A23" s="13">
        <f t="shared" si="0"/>
        <v>21</v>
      </c>
      <c r="B23" s="1" t="s">
        <v>47</v>
      </c>
      <c r="C23" s="4" t="str">
        <f>VLOOKUP($B23,DB!$B$2:$K$64,2,FALSE)</f>
        <v>3B</v>
      </c>
      <c r="D23" s="4" t="str">
        <f>VLOOKUP($B23,DB!$B$2:$K$64,3,FALSE)</f>
        <v>R/R</v>
      </c>
      <c r="E23" s="22">
        <f>VLOOKUP($B23,DB!$B$2:$K$64,4,FALSE)</f>
        <v>33477</v>
      </c>
      <c r="F23" s="4" t="str">
        <f>VLOOKUP($B23,DB!$B$2:$K$64,5,FALSE)</f>
        <v>6' 2"</v>
      </c>
      <c r="G23" s="4">
        <f>VLOOKUP($B23,DB!$B$2:$K$64,6,FALSE)</f>
        <v>210</v>
      </c>
      <c r="H23" s="4" t="str">
        <f>VLOOKUP($B23,DB!$B$2:$K$64,7,FALSE)</f>
        <v>A/A+</v>
      </c>
      <c r="I23" s="4" t="str">
        <f>VLOOKUP($B23,DB!$B$2:$K$64,8,FALSE)</f>
        <v>2012 Draft, 1s rd (52 overall)</v>
      </c>
      <c r="J23" s="23">
        <f>VLOOKUP($B23,DB!$B$2:$K$64,9,FALSE)</f>
        <v>678790</v>
      </c>
      <c r="K23" s="16">
        <f>IF(ISNA(VLOOKUP($B23,개별랭킹!$A$2:$F$26,6,FALSE))=TRUE,30,VLOOKUP($B23,개별랭킹!$A$2:$F$26,6,FALSE))</f>
        <v>17</v>
      </c>
      <c r="L23" s="7">
        <f>IF(ISNA(VLOOKUP($B23,개별랭킹!$B$2:$F$26,5,FALSE))=TRUE,30,VLOOKUP($B23,개별랭킹!$B$2:$F$26,5,FALSE))</f>
        <v>30</v>
      </c>
      <c r="M23" s="7">
        <f>IF(ISNA(VLOOKUP($B23,개별랭킹!$C$2:$F$26,4,FALSE))=TRUE,30,VLOOKUP($B23,개별랭킹!$C$2:$F$26,4,FALSE))</f>
        <v>25</v>
      </c>
      <c r="N23" s="7">
        <f>IF(ISNA(VLOOKUP($B23,개별랭킹!$D$2:$F$26,3,FALSE))=TRUE,30,VLOOKUP($B23,개별랭킹!$D$2:$F$26,3,FALSE))</f>
        <v>25</v>
      </c>
      <c r="O23" s="7">
        <f>IF(ISNA(VLOOKUP($B23,개별랭킹!$E$2:$F$26,2,FALSE))=TRUE,30,VLOOKUP($B23,개별랭킹!$E$2:$F$26,2,FALSE))</f>
        <v>23</v>
      </c>
      <c r="P23" s="3">
        <f t="shared" si="1"/>
        <v>120</v>
      </c>
    </row>
    <row r="24" spans="1:20" x14ac:dyDescent="0.3">
      <c r="A24" s="13">
        <f t="shared" si="0"/>
        <v>22</v>
      </c>
      <c r="B24" s="1" t="s">
        <v>183</v>
      </c>
      <c r="C24" s="4" t="str">
        <f>VLOOKUP($B24,DB!$B$2:$K$64,2,FALSE)</f>
        <v>RHSP</v>
      </c>
      <c r="D24" s="4" t="str">
        <f>VLOOKUP($B24,DB!$B$2:$K$64,3,FALSE)</f>
        <v>R/R</v>
      </c>
      <c r="E24" s="22">
        <f>VLOOKUP($B24,DB!$B$2:$K$64,4,FALSE)</f>
        <v>33501</v>
      </c>
      <c r="F24" s="4" t="str">
        <f>VLOOKUP($B24,DB!$B$2:$K$64,5,FALSE)</f>
        <v>6' 5"</v>
      </c>
      <c r="G24" s="4">
        <f>VLOOKUP($B24,DB!$B$2:$K$64,6,FALSE)</f>
        <v>225</v>
      </c>
      <c r="H24" s="4" t="str">
        <f>VLOOKUP($B24,DB!$B$2:$K$64,7,FALSE)</f>
        <v>A</v>
      </c>
      <c r="I24" s="4" t="str">
        <f>VLOOKUP($B24,DB!$B$2:$K$64,8,FALSE)</f>
        <v>2012 Draft, 5 rd</v>
      </c>
      <c r="J24" s="23">
        <f>VLOOKUP($B24,DB!$B$2:$K$64,9,FALSE)</f>
        <v>220300</v>
      </c>
      <c r="K24" s="7">
        <f>IF(ISNA(VLOOKUP($B24,개별랭킹!$A$2:$F$26,6,FALSE))=TRUE,30,VLOOKUP($B24,개별랭킹!$A$2:$F$26,6,FALSE))</f>
        <v>30</v>
      </c>
      <c r="L24" s="7">
        <f>IF(ISNA(VLOOKUP($B24,개별랭킹!$B$2:$F$26,5,FALSE))=TRUE,30,VLOOKUP($B24,개별랭킹!$B$2:$F$26,5,FALSE))</f>
        <v>25</v>
      </c>
      <c r="M24" s="16">
        <f>IF(ISNA(VLOOKUP($B24,개별랭킹!$C$2:$F$26,4,FALSE))=TRUE,30,VLOOKUP($B24,개별랭킹!$C$2:$F$26,4,FALSE))</f>
        <v>14</v>
      </c>
      <c r="N24" s="7">
        <f>IF(ISNA(VLOOKUP($B24,개별랭킹!$D$2:$F$26,3,FALSE))=TRUE,30,VLOOKUP($B24,개별랭킹!$D$2:$F$26,3,FALSE))</f>
        <v>30</v>
      </c>
      <c r="O24" s="7">
        <f>IF(ISNA(VLOOKUP($B24,개별랭킹!$E$2:$F$26,2,FALSE))=TRUE,30,VLOOKUP($B24,개별랭킹!$E$2:$F$26,2,FALSE))</f>
        <v>21</v>
      </c>
      <c r="P24" s="3">
        <f t="shared" si="1"/>
        <v>120</v>
      </c>
    </row>
    <row r="25" spans="1:20" x14ac:dyDescent="0.3">
      <c r="A25" s="13">
        <f t="shared" si="0"/>
        <v>23</v>
      </c>
      <c r="B25" s="1" t="s">
        <v>169</v>
      </c>
      <c r="C25" s="4" t="str">
        <f>VLOOKUP($B25,DB!$B$2:$K$64,2,FALSE)</f>
        <v>C/OF</v>
      </c>
      <c r="D25" s="4" t="str">
        <f>VLOOKUP($B25,DB!$B$2:$K$64,3,FALSE)</f>
        <v>L/R</v>
      </c>
      <c r="E25" s="22">
        <f>VLOOKUP($B25,DB!$B$2:$K$64,4,FALSE)</f>
        <v>33917</v>
      </c>
      <c r="F25" s="4" t="str">
        <f>VLOOKUP($B25,DB!$B$2:$K$64,5,FALSE)</f>
        <v>6' 3"</v>
      </c>
      <c r="G25" s="4">
        <f>VLOOKUP($B25,DB!$B$2:$K$64,6,FALSE)</f>
        <v>220</v>
      </c>
      <c r="H25" s="4" t="str">
        <f>VLOOKUP($B25,DB!$B$2:$K$64,7,FALSE)</f>
        <v>R+</v>
      </c>
      <c r="I25" s="4" t="str">
        <f>VLOOKUP($B25,DB!$B$2:$K$64,8,FALSE)</f>
        <v>2012 Draft, 9 rd</v>
      </c>
      <c r="J25" s="23">
        <f>VLOOKUP($B25,DB!$B$2:$K$64,9,FALSE)</f>
        <v>75000</v>
      </c>
      <c r="K25" s="7">
        <f>IF(ISNA(VLOOKUP($B25,개별랭킹!$A$2:$F$26,6,FALSE))=TRUE,30,VLOOKUP($B25,개별랭킹!$A$2:$F$26,6,FALSE))</f>
        <v>30</v>
      </c>
      <c r="L25" s="7">
        <f>IF(ISNA(VLOOKUP($B25,개별랭킹!$B$2:$F$26,5,FALSE))=TRUE,30,VLOOKUP($B25,개별랭킹!$B$2:$F$26,5,FALSE))</f>
        <v>30</v>
      </c>
      <c r="M25" s="16">
        <f>IF(ISNA(VLOOKUP($B25,개별랭킹!$C$2:$F$26,4,FALSE))=TRUE,30,VLOOKUP($B25,개별랭킹!$C$2:$F$26,4,FALSE))</f>
        <v>16</v>
      </c>
      <c r="N25" s="7">
        <f>IF(ISNA(VLOOKUP($B25,개별랭킹!$D$2:$F$26,3,FALSE))=TRUE,30,VLOOKUP($B25,개별랭킹!$D$2:$F$26,3,FALSE))</f>
        <v>23</v>
      </c>
      <c r="O25" s="7">
        <f>IF(ISNA(VLOOKUP($B25,개별랭킹!$E$2:$F$26,2,FALSE))=TRUE,30,VLOOKUP($B25,개별랭킹!$E$2:$F$26,2,FALSE))</f>
        <v>22</v>
      </c>
      <c r="P25" s="3">
        <f t="shared" si="1"/>
        <v>121</v>
      </c>
    </row>
    <row r="26" spans="1:20" x14ac:dyDescent="0.3">
      <c r="A26" s="13">
        <f t="shared" si="0"/>
        <v>24</v>
      </c>
      <c r="B26" s="1" t="s">
        <v>162</v>
      </c>
      <c r="C26" s="4" t="str">
        <f>VLOOKUP($B26,DB!$B$2:$K$64,2,FALSE)</f>
        <v>SS</v>
      </c>
      <c r="D26" s="4" t="str">
        <f>VLOOKUP($B26,DB!$B$2:$K$64,3,FALSE)</f>
        <v>R/R</v>
      </c>
      <c r="E26" s="22">
        <f>VLOOKUP($B26,DB!$B$2:$K$64,4,FALSE)</f>
        <v>34684</v>
      </c>
      <c r="F26" s="4" t="str">
        <f>VLOOKUP($B26,DB!$B$2:$K$64,5,FALSE)</f>
        <v>6' 2"</v>
      </c>
      <c r="G26" s="4">
        <f>VLOOKUP($B26,DB!$B$2:$K$64,6,FALSE)</f>
        <v>175</v>
      </c>
      <c r="H26" s="4" t="str">
        <f>VLOOKUP($B26,DB!$B$2:$K$64,7,FALSE)</f>
        <v>R</v>
      </c>
      <c r="I26" s="4" t="str">
        <f>VLOOKUP($B26,DB!$B$2:$K$64,8,FALSE)</f>
        <v>2013 Draft, 2 rd (57 overall)</v>
      </c>
      <c r="J26" s="23">
        <f>VLOOKUP($B26,DB!$B$2:$K$64,9,FALSE)</f>
        <v>1500000</v>
      </c>
      <c r="K26" s="7">
        <f>IF(ISNA(VLOOKUP($B26,개별랭킹!$A$2:$F$26,6,FALSE))=TRUE,30,VLOOKUP($B26,개별랭킹!$A$2:$F$26,6,FALSE))</f>
        <v>21</v>
      </c>
      <c r="L26" s="7">
        <f>IF(ISNA(VLOOKUP($B26,개별랭킹!$B$2:$F$26,5,FALSE))=TRUE,30,VLOOKUP($B26,개별랭킹!$B$2:$F$26,5,FALSE))</f>
        <v>21</v>
      </c>
      <c r="M26" s="7">
        <f>IF(ISNA(VLOOKUP($B26,개별랭킹!$C$2:$F$26,4,FALSE))=TRUE,30,VLOOKUP($B26,개별랭킹!$C$2:$F$26,4,FALSE))</f>
        <v>30</v>
      </c>
      <c r="N26" s="16">
        <f>IF(ISNA(VLOOKUP($B26,개별랭킹!$D$2:$F$26,3,FALSE))=TRUE,30,VLOOKUP($B26,개별랭킹!$D$2:$F$26,3,FALSE))</f>
        <v>20</v>
      </c>
      <c r="O26" s="7">
        <f>IF(ISNA(VLOOKUP($B26,개별랭킹!$E$2:$F$26,2,FALSE))=TRUE,30,VLOOKUP($B26,개별랭킹!$E$2:$F$26,2,FALSE))</f>
        <v>30</v>
      </c>
      <c r="P26" s="3">
        <f t="shared" si="1"/>
        <v>122</v>
      </c>
      <c r="T26" t="s">
        <v>65</v>
      </c>
    </row>
    <row r="27" spans="1:20" x14ac:dyDescent="0.3">
      <c r="A27" s="13">
        <f t="shared" si="0"/>
        <v>25</v>
      </c>
      <c r="B27" s="1" t="s">
        <v>26</v>
      </c>
      <c r="C27" s="4" t="str">
        <f>VLOOKUP($B27,DB!$B$2:$K$64,2,FALSE)</f>
        <v>2B/SS</v>
      </c>
      <c r="D27" s="4" t="str">
        <f>VLOOKUP($B27,DB!$B$2:$K$64,3,FALSE)</f>
        <v>R/R</v>
      </c>
      <c r="E27" s="22">
        <f>VLOOKUP($B27,DB!$B$2:$K$64,4,FALSE)</f>
        <v>33611</v>
      </c>
      <c r="F27" s="4" t="str">
        <f>VLOOKUP($B27,DB!$B$2:$K$64,5,FALSE)</f>
        <v>5' 11"</v>
      </c>
      <c r="G27" s="4">
        <f>VLOOKUP($B27,DB!$B$2:$K$64,6,FALSE)</f>
        <v>160</v>
      </c>
      <c r="H27" s="4" t="str">
        <f>VLOOKUP($B27,DB!$B$2:$K$64,7,FALSE)</f>
        <v>A</v>
      </c>
      <c r="I27" s="4" t="str">
        <f>VLOOKUP($B27,DB!$B$2:$K$64,8,FALSE)</f>
        <v>NDFA, Venezuela (2010)</v>
      </c>
      <c r="J27" s="23">
        <f>VLOOKUP($B27,DB!$B$2:$K$64,9,FALSE)</f>
        <v>1000</v>
      </c>
      <c r="K27" s="7">
        <f>IF(ISNA(VLOOKUP($B27,개별랭킹!$A$2:$F$26,6,FALSE))=TRUE,30,VLOOKUP($B27,개별랭킹!$A$2:$F$26,6,FALSE))</f>
        <v>30</v>
      </c>
      <c r="L27" s="16">
        <f>IF(ISNA(VLOOKUP($B27,개별랭킹!$B$2:$F$26,5,FALSE))=TRUE,30,VLOOKUP($B27,개별랭킹!$B$2:$F$26,5,FALSE))</f>
        <v>18</v>
      </c>
      <c r="M27" s="7">
        <f>IF(ISNA(VLOOKUP($B27,개별랭킹!$C$2:$F$26,4,FALSE))=TRUE,30,VLOOKUP($B27,개별랭킹!$C$2:$F$26,4,FALSE))</f>
        <v>30</v>
      </c>
      <c r="N27" s="7">
        <f>IF(ISNA(VLOOKUP($B27,개별랭킹!$D$2:$F$26,3,FALSE))=TRUE,30,VLOOKUP($B27,개별랭킹!$D$2:$F$26,3,FALSE))</f>
        <v>18</v>
      </c>
      <c r="O27" s="7">
        <f>IF(ISNA(VLOOKUP($B27,개별랭킹!$E$2:$F$26,2,FALSE))=TRUE,30,VLOOKUP($B27,개별랭킹!$E$2:$F$26,2,FALSE))</f>
        <v>30</v>
      </c>
      <c r="P27" s="3">
        <f t="shared" si="1"/>
        <v>126</v>
      </c>
    </row>
    <row r="28" spans="1:20" x14ac:dyDescent="0.3">
      <c r="A28" s="13">
        <f t="shared" si="0"/>
        <v>26</v>
      </c>
      <c r="B28" s="1" t="s">
        <v>244</v>
      </c>
      <c r="C28" s="4" t="str">
        <f>VLOOKUP($B28,DB!$B$2:$K$64,2,FALSE)</f>
        <v>OF</v>
      </c>
      <c r="D28" s="4" t="str">
        <f>VLOOKUP($B28,DB!$B$2:$K$64,3,FALSE)</f>
        <v>B/R</v>
      </c>
      <c r="E28" s="22">
        <f>VLOOKUP($B28,DB!$B$2:$K$64,4,FALSE)</f>
        <v>32828</v>
      </c>
      <c r="F28" s="4" t="str">
        <f>VLOOKUP($B28,DB!$B$2:$K$64,5,FALSE)</f>
        <v>6' 3"</v>
      </c>
      <c r="G28" s="4">
        <f>VLOOKUP($B28,DB!$B$2:$K$64,6,FALSE)</f>
        <v>215</v>
      </c>
      <c r="H28" s="4" t="str">
        <f>VLOOKUP($B28,DB!$B$2:$K$64,7,FALSE)</f>
        <v>A/A+</v>
      </c>
      <c r="I28" s="4" t="str">
        <f>VLOOKUP($B28,DB!$B$2:$K$64,8,FALSE)</f>
        <v>NDFA, USA (2012)</v>
      </c>
      <c r="J28" s="23">
        <f>VLOOKUP($B28,DB!$B$2:$K$64,9,FALSE)</f>
        <v>0</v>
      </c>
      <c r="K28" s="7">
        <f>IF(ISNA(VLOOKUP($B28,개별랭킹!$A$2:$F$26,6,FALSE))=TRUE,30,VLOOKUP($B28,개별랭킹!$A$2:$F$26,6,FALSE))</f>
        <v>30</v>
      </c>
      <c r="L28" s="7">
        <f>IF(ISNA(VLOOKUP($B28,개별랭킹!$B$2:$F$26,5,FALSE))=TRUE,30,VLOOKUP($B28,개별랭킹!$B$2:$F$26,5,FALSE))</f>
        <v>30</v>
      </c>
      <c r="M28" s="7">
        <f>IF(ISNA(VLOOKUP($B28,개별랭킹!$C$2:$F$26,4,FALSE))=TRUE,30,VLOOKUP($B28,개별랭킹!$C$2:$F$26,4,FALSE))</f>
        <v>20</v>
      </c>
      <c r="N28" s="7">
        <f>IF(ISNA(VLOOKUP($B28,개별랭킹!$D$2:$F$26,3,FALSE))=TRUE,30,VLOOKUP($B28,개별랭킹!$D$2:$F$26,3,FALSE))</f>
        <v>30</v>
      </c>
      <c r="O28" s="7">
        <f>IF(ISNA(VLOOKUP($B28,개별랭킹!$E$2:$F$26,2,FALSE))=TRUE,30,VLOOKUP($B28,개별랭킹!$E$2:$F$26,2,FALSE))</f>
        <v>25</v>
      </c>
      <c r="P28" s="3">
        <f t="shared" si="1"/>
        <v>135</v>
      </c>
    </row>
    <row r="29" spans="1:20" x14ac:dyDescent="0.3">
      <c r="A29" s="13">
        <f t="shared" si="0"/>
        <v>27</v>
      </c>
      <c r="B29" s="1" t="s">
        <v>237</v>
      </c>
      <c r="C29" s="4" t="str">
        <f>VLOOKUP($B29,DB!$B$2:$K$64,2,FALSE)</f>
        <v>SS</v>
      </c>
      <c r="D29" s="4" t="str">
        <f>VLOOKUP($B29,DB!$B$2:$K$64,3,FALSE)</f>
        <v>R/R</v>
      </c>
      <c r="E29" s="22">
        <f>VLOOKUP($B29,DB!$B$2:$K$64,4,FALSE)</f>
        <v>35130</v>
      </c>
      <c r="F29" s="4" t="str">
        <f>VLOOKUP($B29,DB!$B$2:$K$64,5,FALSE)</f>
        <v>5' 11"</v>
      </c>
      <c r="G29" s="4">
        <f>VLOOKUP($B29,DB!$B$2:$K$64,6,FALSE)</f>
        <v>170</v>
      </c>
      <c r="H29" s="4" t="str">
        <f>VLOOKUP($B29,DB!$B$2:$K$64,7,FALSE)</f>
        <v>R-</v>
      </c>
      <c r="I29" s="4" t="str">
        <f>VLOOKUP($B29,DB!$B$2:$K$64,8,FALSE)</f>
        <v>NDFA, Panama (2012)</v>
      </c>
      <c r="J29" s="23">
        <f>VLOOKUP($B29,DB!$B$2:$K$64,9,FALSE)</f>
        <v>425000</v>
      </c>
      <c r="K29" s="3">
        <f>IF(ISNA(VLOOKUP($B29,개별랭킹!$A$2:$F$26,6,FALSE))=TRUE,30,VLOOKUP($B29,개별랭킹!$A$2:$F$26,6,FALSE))</f>
        <v>15</v>
      </c>
      <c r="L29" s="3">
        <f>IF(ISNA(VLOOKUP($B29,개별랭킹!$B$2:$F$26,5,FALSE))=TRUE,30,VLOOKUP($B29,개별랭킹!$B$2:$F$26,5,FALSE))</f>
        <v>30</v>
      </c>
      <c r="M29" s="3">
        <f>IF(ISNA(VLOOKUP($B29,개별랭킹!$C$2:$F$26,4,FALSE))=TRUE,30,VLOOKUP($B29,개별랭킹!$C$2:$F$26,4,FALSE))</f>
        <v>30</v>
      </c>
      <c r="N29" s="3">
        <f>IF(ISNA(VLOOKUP($B29,개별랭킹!$D$2:$F$26,3,FALSE))=TRUE,30,VLOOKUP($B29,개별랭킹!$D$2:$F$26,3,FALSE))</f>
        <v>30</v>
      </c>
      <c r="O29" s="3">
        <f>IF(ISNA(VLOOKUP($B29,개별랭킹!$E$2:$F$26,2,FALSE))=TRUE,30,VLOOKUP($B29,개별랭킹!$E$2:$F$26,2,FALSE))</f>
        <v>30</v>
      </c>
      <c r="P29" s="3">
        <f t="shared" si="1"/>
        <v>135</v>
      </c>
    </row>
    <row r="30" spans="1:20" x14ac:dyDescent="0.3">
      <c r="A30" s="13">
        <f t="shared" si="0"/>
        <v>28</v>
      </c>
      <c r="B30" s="1" t="s">
        <v>44</v>
      </c>
      <c r="C30" s="4" t="str">
        <f>VLOOKUP($B30,DB!$B$2:$K$64,2,FALSE)</f>
        <v>2B</v>
      </c>
      <c r="D30" s="4" t="str">
        <f>VLOOKUP($B30,DB!$B$2:$K$64,3,FALSE)</f>
        <v>S/R</v>
      </c>
      <c r="E30" s="22">
        <f>VLOOKUP($B30,DB!$B$2:$K$64,4,FALSE)</f>
        <v>32873</v>
      </c>
      <c r="F30" s="4" t="str">
        <f>VLOOKUP($B30,DB!$B$2:$K$64,5,FALSE)</f>
        <v>5' 10"</v>
      </c>
      <c r="G30" s="4">
        <f>VLOOKUP($B30,DB!$B$2:$K$64,6,FALSE)</f>
        <v>175</v>
      </c>
      <c r="H30" s="4" t="str">
        <f>VLOOKUP($B30,DB!$B$2:$K$64,7,FALSE)</f>
        <v>A+/AA</v>
      </c>
      <c r="I30" s="4" t="str">
        <f>VLOOKUP($B30,DB!$B$2:$K$64,8,FALSE)</f>
        <v>NDFA, Dominican Rep (2009)</v>
      </c>
      <c r="J30" s="23">
        <f>VLOOKUP($B30,DB!$B$2:$K$64,9,FALSE)</f>
        <v>0</v>
      </c>
      <c r="K30" s="3">
        <f>IF(ISNA(VLOOKUP($B30,개별랭킹!$A$2:$F$26,6,FALSE))=TRUE,30,VLOOKUP($B30,개별랭킹!$A$2:$F$26,6,FALSE))</f>
        <v>19</v>
      </c>
      <c r="L30" s="3">
        <f>IF(ISNA(VLOOKUP($B30,개별랭킹!$B$2:$F$26,5,FALSE))=TRUE,30,VLOOKUP($B30,개별랭킹!$B$2:$F$26,5,FALSE))</f>
        <v>30</v>
      </c>
      <c r="M30" s="3">
        <f>IF(ISNA(VLOOKUP($B30,개별랭킹!$C$2:$F$26,4,FALSE))=TRUE,30,VLOOKUP($B30,개별랭킹!$C$2:$F$26,4,FALSE))</f>
        <v>30</v>
      </c>
      <c r="N30" s="3">
        <f>IF(ISNA(VLOOKUP($B30,개별랭킹!$D$2:$F$26,3,FALSE))=TRUE,30,VLOOKUP($B30,개별랭킹!$D$2:$F$26,3,FALSE))</f>
        <v>30</v>
      </c>
      <c r="O30" s="3">
        <f>IF(ISNA(VLOOKUP($B30,개별랭킹!$E$2:$F$26,2,FALSE))=TRUE,30,VLOOKUP($B30,개별랭킹!$E$2:$F$26,2,FALSE))</f>
        <v>30</v>
      </c>
      <c r="P30" s="3">
        <f t="shared" si="1"/>
        <v>139</v>
      </c>
    </row>
    <row r="31" spans="1:20" x14ac:dyDescent="0.3">
      <c r="A31" s="13">
        <f t="shared" si="0"/>
        <v>29</v>
      </c>
      <c r="B31" s="1" t="s">
        <v>252</v>
      </c>
      <c r="C31" s="4" t="str">
        <f>VLOOKUP($B31,DB!$B$2:$K$64,2,FALSE)</f>
        <v>RHSP</v>
      </c>
      <c r="D31" s="4" t="str">
        <f>VLOOKUP($B31,DB!$B$2:$K$64,3,FALSE)</f>
        <v>L/R</v>
      </c>
      <c r="E31" s="22">
        <f>VLOOKUP($B31,DB!$B$2:$K$64,4,FALSE)</f>
        <v>33261</v>
      </c>
      <c r="F31" s="4" t="str">
        <f>VLOOKUP($B31,DB!$B$2:$K$64,5,FALSE)</f>
        <v>6' 2"</v>
      </c>
      <c r="G31" s="4">
        <f>VLOOKUP($B31,DB!$B$2:$K$64,6,FALSE)</f>
        <v>185</v>
      </c>
      <c r="H31" s="4" t="str">
        <f>VLOOKUP($B31,DB!$B$2:$K$64,7,FALSE)</f>
        <v>A/A+</v>
      </c>
      <c r="I31" s="4" t="str">
        <f>VLOOKUP($B31,DB!$B$2:$K$64,8,FALSE)</f>
        <v>2012 Draft, 6 rd</v>
      </c>
      <c r="J31" s="23">
        <f>VLOOKUP($B31,DB!$B$2:$K$64,9,FALSE)</f>
        <v>165100</v>
      </c>
      <c r="K31" s="3">
        <f>IF(ISNA(VLOOKUP($B31,개별랭킹!$A$2:$F$26,6,FALSE))=TRUE,30,VLOOKUP($B31,개별랭킹!$A$2:$F$26,6,FALSE))</f>
        <v>30</v>
      </c>
      <c r="L31" s="3">
        <f>IF(ISNA(VLOOKUP($B31,개별랭킹!$B$2:$F$26,5,FALSE))=TRUE,30,VLOOKUP($B31,개별랭킹!$B$2:$F$26,5,FALSE))</f>
        <v>30</v>
      </c>
      <c r="M31" s="3">
        <f>IF(ISNA(VLOOKUP($B31,개별랭킹!$C$2:$F$26,4,FALSE))=TRUE,30,VLOOKUP($B31,개별랭킹!$C$2:$F$26,4,FALSE))</f>
        <v>22</v>
      </c>
      <c r="N31" s="3">
        <f>IF(ISNA(VLOOKUP($B31,개별랭킹!$D$2:$F$26,3,FALSE))=TRUE,30,VLOOKUP($B31,개별랭킹!$D$2:$F$26,3,FALSE))</f>
        <v>30</v>
      </c>
      <c r="O31" s="3">
        <f>IF(ISNA(VLOOKUP($B31,개별랭킹!$E$2:$F$26,2,FALSE))=TRUE,30,VLOOKUP($B31,개별랭킹!$E$2:$F$26,2,FALSE))</f>
        <v>30</v>
      </c>
      <c r="P31" s="3">
        <f t="shared" si="1"/>
        <v>142</v>
      </c>
    </row>
    <row r="32" spans="1:20" x14ac:dyDescent="0.3">
      <c r="A32" s="13">
        <v>29</v>
      </c>
      <c r="B32" s="1" t="s">
        <v>21</v>
      </c>
      <c r="C32" s="4" t="str">
        <f>VLOOKUP($B32,DB!$B$2:$K$64,2,FALSE)</f>
        <v>OF</v>
      </c>
      <c r="D32" s="4" t="str">
        <f>VLOOKUP($B32,DB!$B$2:$K$64,3,FALSE)</f>
        <v>R/R</v>
      </c>
      <c r="E32" s="22">
        <f>VLOOKUP($B32,DB!$B$2:$K$64,4,FALSE)</f>
        <v>33607</v>
      </c>
      <c r="F32" s="4" t="str">
        <f>VLOOKUP($B32,DB!$B$2:$K$64,5,FALSE)</f>
        <v>6' 0"</v>
      </c>
      <c r="G32" s="4">
        <f>VLOOKUP($B32,DB!$B$2:$K$64,6,FALSE)</f>
        <v>180</v>
      </c>
      <c r="H32" s="4" t="str">
        <f>VLOOKUP($B32,DB!$B$2:$K$64,7,FALSE)</f>
        <v>A+</v>
      </c>
      <c r="I32" s="4" t="str">
        <f>VLOOKUP($B32,DB!$B$2:$K$64,8,FALSE)</f>
        <v>2009 Draft, 18 rd</v>
      </c>
      <c r="J32" s="23">
        <f>VLOOKUP($B32,DB!$B$2:$K$64,9,FALSE)</f>
        <v>0</v>
      </c>
      <c r="K32" s="3">
        <f>IF(ISNA(VLOOKUP($B32,개별랭킹!$A$2:$F$26,6,FALSE))=TRUE,30,VLOOKUP($B32,개별랭킹!$A$2:$F$26,6,FALSE))</f>
        <v>22</v>
      </c>
      <c r="L32" s="3">
        <f>IF(ISNA(VLOOKUP($B32,개별랭킹!$B$2:$F$26,5,FALSE))=TRUE,30,VLOOKUP($B32,개별랭킹!$B$2:$F$26,5,FALSE))</f>
        <v>30</v>
      </c>
      <c r="M32" s="3">
        <f>IF(ISNA(VLOOKUP($B32,개별랭킹!$C$2:$F$26,4,FALSE))=TRUE,30,VLOOKUP($B32,개별랭킹!$C$2:$F$26,4,FALSE))</f>
        <v>30</v>
      </c>
      <c r="N32" s="3">
        <f>IF(ISNA(VLOOKUP($B32,개별랭킹!$D$2:$F$26,3,FALSE))=TRUE,30,VLOOKUP($B32,개별랭킹!$D$2:$F$26,3,FALSE))</f>
        <v>30</v>
      </c>
      <c r="O32" s="3">
        <f>IF(ISNA(VLOOKUP($B32,개별랭킹!$E$2:$F$26,2,FALSE))=TRUE,30,VLOOKUP($B32,개별랭킹!$E$2:$F$26,2,FALSE))</f>
        <v>30</v>
      </c>
      <c r="P32" s="3">
        <f t="shared" si="1"/>
        <v>142</v>
      </c>
    </row>
    <row r="33" spans="1:16" x14ac:dyDescent="0.3">
      <c r="A33" s="13">
        <v>29</v>
      </c>
      <c r="B33" s="1" t="s">
        <v>281</v>
      </c>
      <c r="C33" s="4" t="str">
        <f>VLOOKUP($B33,DB!$B$2:$K$64,2,FALSE)</f>
        <v>SS</v>
      </c>
      <c r="D33" s="4" t="str">
        <f>VLOOKUP($B33,DB!$B$2:$K$64,3,FALSE)</f>
        <v>R/R</v>
      </c>
      <c r="E33" s="22">
        <f>VLOOKUP($B33,DB!$B$2:$K$64,4,FALSE)</f>
        <v>34148</v>
      </c>
      <c r="F33" s="4" t="str">
        <f>VLOOKUP($B33,DB!$B$2:$K$64,5,FALSE)</f>
        <v>5' 11"</v>
      </c>
      <c r="G33" s="4">
        <f>VLOOKUP($B33,DB!$B$2:$K$64,6,FALSE)</f>
        <v>165</v>
      </c>
      <c r="H33" s="4" t="str">
        <f>VLOOKUP($B33,DB!$B$2:$K$64,7,FALSE)</f>
        <v>A-/A</v>
      </c>
      <c r="I33" s="4" t="str">
        <f>VLOOKUP($B33,DB!$B$2:$K$64,8,FALSE)</f>
        <v>Marc Rzepczynski Trade</v>
      </c>
      <c r="J33" s="23">
        <f>VLOOKUP($B33,DB!$B$2:$K$64,9,FALSE)</f>
        <v>0</v>
      </c>
      <c r="K33" s="3">
        <f>IF(ISNA(VLOOKUP($B33,개별랭킹!$A$2:$F$26,6,FALSE))=TRUE,30,VLOOKUP($B33,개별랭킹!$A$2:$F$26,6,FALSE))</f>
        <v>30</v>
      </c>
      <c r="L33" s="3">
        <f>IF(ISNA(VLOOKUP($B33,개별랭킹!$B$2:$F$26,5,FALSE))=TRUE,30,VLOOKUP($B33,개별랭킹!$B$2:$F$26,5,FALSE))</f>
        <v>22</v>
      </c>
      <c r="M33" s="3">
        <f>IF(ISNA(VLOOKUP($B33,개별랭킹!$C$2:$F$26,4,FALSE))=TRUE,30,VLOOKUP($B33,개별랭킹!$C$2:$F$26,4,FALSE))</f>
        <v>30</v>
      </c>
      <c r="N33" s="3">
        <f>IF(ISNA(VLOOKUP($B33,개별랭킹!$D$2:$F$26,3,FALSE))=TRUE,30,VLOOKUP($B33,개별랭킹!$D$2:$F$26,3,FALSE))</f>
        <v>30</v>
      </c>
      <c r="O33" s="3">
        <f>IF(ISNA(VLOOKUP($B33,개별랭킹!$E$2:$F$26,2,FALSE))=TRUE,30,VLOOKUP($B33,개별랭킹!$E$2:$F$26,2,FALSE))</f>
        <v>30</v>
      </c>
      <c r="P33" s="3">
        <f t="shared" si="1"/>
        <v>142</v>
      </c>
    </row>
    <row r="34" spans="1:16" x14ac:dyDescent="0.3">
      <c r="A34" s="13">
        <f t="shared" si="0"/>
        <v>32</v>
      </c>
      <c r="B34" s="1" t="s">
        <v>6</v>
      </c>
      <c r="C34" s="4" t="str">
        <f>VLOOKUP($B34,DB!$B$2:$K$64,2,FALSE)</f>
        <v>RHSP</v>
      </c>
      <c r="D34" s="4" t="str">
        <f>VLOOKUP($B34,DB!$B$2:$K$64,3,FALSE)</f>
        <v>R/R</v>
      </c>
      <c r="E34" s="22">
        <f>VLOOKUP($B34,DB!$B$2:$K$64,4,FALSE)</f>
        <v>32570</v>
      </c>
      <c r="F34" s="4" t="str">
        <f>VLOOKUP($B34,DB!$B$2:$K$64,5,FALSE)</f>
        <v>6' 2"</v>
      </c>
      <c r="G34" s="4">
        <f>VLOOKUP($B34,DB!$B$2:$K$64,6,FALSE)</f>
        <v>185</v>
      </c>
      <c r="H34" s="4" t="str">
        <f>VLOOKUP($B34,DB!$B$2:$K$64,7,FALSE)</f>
        <v>AA</v>
      </c>
      <c r="I34" s="4" t="str">
        <f>VLOOKUP($B34,DB!$B$2:$K$64,8,FALSE)</f>
        <v>2010 Draft, 1s rd (46 overall)</v>
      </c>
      <c r="J34" s="23">
        <f>VLOOKUP($B34,DB!$B$2:$K$64,9,FALSE)</f>
        <v>751500</v>
      </c>
      <c r="K34" s="3">
        <f>IF(ISNA(VLOOKUP($B34,개별랭킹!$A$2:$F$26,6,FALSE))=TRUE,30,VLOOKUP($B34,개별랭킹!$A$2:$F$26,6,FALSE))</f>
        <v>30</v>
      </c>
      <c r="L34" s="3">
        <f>IF(ISNA(VLOOKUP($B34,개별랭킹!$B$2:$F$26,5,FALSE))=TRUE,30,VLOOKUP($B34,개별랭킹!$B$2:$F$26,5,FALSE))</f>
        <v>30</v>
      </c>
      <c r="M34" s="3">
        <f>IF(ISNA(VLOOKUP($B34,개별랭킹!$C$2:$F$26,4,FALSE))=TRUE,30,VLOOKUP($B34,개별랭킹!$C$2:$F$26,4,FALSE))</f>
        <v>23</v>
      </c>
      <c r="N34" s="3">
        <f>IF(ISNA(VLOOKUP($B34,개별랭킹!$D$2:$F$26,3,FALSE))=TRUE,30,VLOOKUP($B34,개별랭킹!$D$2:$F$26,3,FALSE))</f>
        <v>30</v>
      </c>
      <c r="O34" s="3">
        <f>IF(ISNA(VLOOKUP($B34,개별랭킹!$E$2:$F$26,2,FALSE))=TRUE,30,VLOOKUP($B34,개별랭킹!$E$2:$F$26,2,FALSE))</f>
        <v>30</v>
      </c>
      <c r="P34" s="3">
        <f t="shared" si="1"/>
        <v>143</v>
      </c>
    </row>
    <row r="35" spans="1:16" x14ac:dyDescent="0.3">
      <c r="A35" s="13">
        <v>32</v>
      </c>
      <c r="B35" s="1" t="s">
        <v>20</v>
      </c>
      <c r="C35" s="4" t="str">
        <f>VLOOKUP($B35,DB!$B$2:$K$64,2,FALSE)</f>
        <v>RHSP</v>
      </c>
      <c r="D35" s="4" t="str">
        <f>VLOOKUP($B35,DB!$B$2:$K$64,3,FALSE)</f>
        <v>R/R</v>
      </c>
      <c r="E35" s="22">
        <f>VLOOKUP($B35,DB!$B$2:$K$64,4,FALSE)</f>
        <v>32740</v>
      </c>
      <c r="F35" s="4" t="str">
        <f>VLOOKUP($B35,DB!$B$2:$K$64,5,FALSE)</f>
        <v>6' 1"</v>
      </c>
      <c r="G35" s="4">
        <f>VLOOKUP($B35,DB!$B$2:$K$64,6,FALSE)</f>
        <v>175</v>
      </c>
      <c r="H35" s="4" t="str">
        <f>VLOOKUP($B35,DB!$B$2:$K$64,7,FALSE)</f>
        <v>AA/AAA</v>
      </c>
      <c r="I35" s="4" t="str">
        <f>VLOOKUP($B35,DB!$B$2:$K$64,8,FALSE)</f>
        <v>2010 Draft, 18 rd</v>
      </c>
      <c r="J35" s="23">
        <f>VLOOKUP($B35,DB!$B$2:$K$64,9,FALSE)</f>
        <v>0</v>
      </c>
      <c r="K35" s="3">
        <f>IF(ISNA(VLOOKUP($B35,개별랭킹!$A$2:$F$26,6,FALSE))=TRUE,30,VLOOKUP($B35,개별랭킹!$A$2:$F$26,6,FALSE))</f>
        <v>30</v>
      </c>
      <c r="L35" s="3">
        <f>IF(ISNA(VLOOKUP($B35,개별랭킹!$B$2:$F$26,5,FALSE))=TRUE,30,VLOOKUP($B35,개별랭킹!$B$2:$F$26,5,FALSE))</f>
        <v>23</v>
      </c>
      <c r="M35" s="3">
        <f>IF(ISNA(VLOOKUP($B35,개별랭킹!$C$2:$F$26,4,FALSE))=TRUE,30,VLOOKUP($B35,개별랭킹!$C$2:$F$26,4,FALSE))</f>
        <v>30</v>
      </c>
      <c r="N35" s="3">
        <f>IF(ISNA(VLOOKUP($B35,개별랭킹!$D$2:$F$26,3,FALSE))=TRUE,30,VLOOKUP($B35,개별랭킹!$D$2:$F$26,3,FALSE))</f>
        <v>30</v>
      </c>
      <c r="O35" s="3">
        <f>IF(ISNA(VLOOKUP($B35,개별랭킹!$E$2:$F$26,2,FALSE))=TRUE,30,VLOOKUP($B35,개별랭킹!$E$2:$F$26,2,FALSE))</f>
        <v>30</v>
      </c>
      <c r="P35" s="3">
        <f t="shared" si="1"/>
        <v>143</v>
      </c>
    </row>
    <row r="36" spans="1:16" x14ac:dyDescent="0.3">
      <c r="A36" s="13">
        <f t="shared" si="0"/>
        <v>34</v>
      </c>
      <c r="B36" s="1" t="s">
        <v>125</v>
      </c>
      <c r="C36" s="4" t="str">
        <f>VLOOKUP($B36,DB!$B$2:$K$64,2,FALSE)</f>
        <v>RHRP</v>
      </c>
      <c r="D36" s="4" t="str">
        <f>VLOOKUP($B36,DB!$B$2:$K$64,3,FALSE)</f>
        <v>R/R</v>
      </c>
      <c r="E36" s="22">
        <f>VLOOKUP($B36,DB!$B$2:$K$64,4,FALSE)</f>
        <v>33926</v>
      </c>
      <c r="F36" s="4" t="str">
        <f>VLOOKUP($B36,DB!$B$2:$K$64,5,FALSE)</f>
        <v>5' 10"</v>
      </c>
      <c r="G36" s="4">
        <f>VLOOKUP($B36,DB!$B$2:$K$64,6,FALSE)</f>
        <v>170</v>
      </c>
      <c r="H36" s="4" t="str">
        <f>VLOOKUP($B36,DB!$B$2:$K$64,7,FALSE)</f>
        <v>A</v>
      </c>
      <c r="I36" s="4" t="str">
        <f>VLOOKUP($B36,DB!$B$2:$K$64,8,FALSE)</f>
        <v>2012 Draft, 25 rd</v>
      </c>
      <c r="J36" s="23">
        <f>VLOOKUP($B36,DB!$B$2:$K$64,9,FALSE)</f>
        <v>0</v>
      </c>
      <c r="K36" s="7">
        <f>IF(ISNA(VLOOKUP($B36,개별랭킹!$A$2:$F$26,6,FALSE))=TRUE,30,VLOOKUP($B36,개별랭킹!$A$2:$F$26,6,FALSE))</f>
        <v>30</v>
      </c>
      <c r="L36" s="7">
        <f>IF(ISNA(VLOOKUP($B36,개별랭킹!$B$2:$F$26,5,FALSE))=TRUE,30,VLOOKUP($B36,개별랭킹!$B$2:$F$26,5,FALSE))</f>
        <v>30</v>
      </c>
      <c r="M36" s="7">
        <f>IF(ISNA(VLOOKUP($B36,개별랭킹!$C$2:$F$26,4,FALSE))=TRUE,30,VLOOKUP($B36,개별랭킹!$C$2:$F$26,4,FALSE))</f>
        <v>30</v>
      </c>
      <c r="N36" s="7">
        <f>IF(ISNA(VLOOKUP($B36,개별랭킹!$D$2:$F$26,3,FALSE))=TRUE,30,VLOOKUP($B36,개별랭킹!$D$2:$F$26,3,FALSE))</f>
        <v>30</v>
      </c>
      <c r="O36" s="7">
        <f>IF(ISNA(VLOOKUP($B36,개별랭킹!$E$2:$F$26,2,FALSE))=TRUE,30,VLOOKUP($B36,개별랭킹!$E$2:$F$26,2,FALSE))</f>
        <v>24</v>
      </c>
      <c r="P36" s="3">
        <f t="shared" si="1"/>
        <v>144</v>
      </c>
    </row>
    <row r="37" spans="1:16" x14ac:dyDescent="0.3">
      <c r="A37" s="13">
        <v>34</v>
      </c>
      <c r="B37" s="1" t="s">
        <v>186</v>
      </c>
      <c r="C37" s="4" t="str">
        <f>VLOOKUP($B37,DB!$B$2:$K$64,2,FALSE)</f>
        <v>RHRP</v>
      </c>
      <c r="D37" s="4" t="str">
        <f>VLOOKUP($B37,DB!$B$2:$K$64,3,FALSE)</f>
        <v>R/R</v>
      </c>
      <c r="E37" s="22">
        <f>VLOOKUP($B37,DB!$B$2:$K$64,4,FALSE)</f>
        <v>33896</v>
      </c>
      <c r="F37" s="4" t="str">
        <f>VLOOKUP($B37,DB!$B$2:$K$64,5,FALSE)</f>
        <v>6' 3"</v>
      </c>
      <c r="G37" s="4">
        <f>VLOOKUP($B37,DB!$B$2:$K$64,6,FALSE)</f>
        <v>195</v>
      </c>
      <c r="H37" s="4" t="str">
        <f>VLOOKUP($B37,DB!$B$2:$K$64,7,FALSE)</f>
        <v>A</v>
      </c>
      <c r="I37" s="4" t="str">
        <f>VLOOKUP($B37,DB!$B$2:$K$64,8,FALSE)</f>
        <v>2010 Draft, 3 rd</v>
      </c>
      <c r="J37" s="23">
        <f>VLOOKUP($B37,DB!$B$2:$K$64,9,FALSE)</f>
        <v>300000</v>
      </c>
      <c r="K37" s="3">
        <f>IF(ISNA(VLOOKUP($B37,개별랭킹!$A$2:$F$26,6,FALSE))=TRUE,30,VLOOKUP($B37,개별랭킹!$A$2:$F$26,6,FALSE))</f>
        <v>30</v>
      </c>
      <c r="L37" s="3">
        <f>IF(ISNA(VLOOKUP($B37,개별랭킹!$B$2:$F$26,5,FALSE))=TRUE,30,VLOOKUP($B37,개별랭킹!$B$2:$F$26,5,FALSE))</f>
        <v>30</v>
      </c>
      <c r="M37" s="3">
        <f>IF(ISNA(VLOOKUP($B37,개별랭킹!$C$2:$F$26,4,FALSE))=TRUE,30,VLOOKUP($B37,개별랭킹!$C$2:$F$26,4,FALSE))</f>
        <v>30</v>
      </c>
      <c r="N37" s="3">
        <f>IF(ISNA(VLOOKUP($B37,개별랭킹!$D$2:$F$26,3,FALSE))=TRUE,30,VLOOKUP($B37,개별랭킹!$D$2:$F$26,3,FALSE))</f>
        <v>24</v>
      </c>
      <c r="O37" s="3">
        <f>IF(ISNA(VLOOKUP($B37,개별랭킹!$E$2:$F$26,2,FALSE))=TRUE,30,VLOOKUP($B37,개별랭킹!$E$2:$F$26,2,FALSE))</f>
        <v>30</v>
      </c>
      <c r="P37" s="3">
        <f t="shared" si="1"/>
        <v>144</v>
      </c>
    </row>
    <row r="38" spans="1:16" x14ac:dyDescent="0.3">
      <c r="A38" s="13">
        <v>34</v>
      </c>
      <c r="B38" s="1" t="s">
        <v>361</v>
      </c>
      <c r="C38" s="4" t="str">
        <f>VLOOKUP($B38,DB!$B$2:$K$64,2,FALSE)</f>
        <v>RHSP</v>
      </c>
      <c r="D38" s="4" t="str">
        <f>VLOOKUP($B38,DB!$B$2:$K$64,3,FALSE)</f>
        <v>R/R</v>
      </c>
      <c r="E38" s="22">
        <f>VLOOKUP($B38,DB!$B$2:$K$64,4,FALSE)</f>
        <v>33578</v>
      </c>
      <c r="F38" s="4" t="str">
        <f>VLOOKUP($B38,DB!$B$2:$K$64,5,FALSE)</f>
        <v>6' 3"</v>
      </c>
      <c r="G38" s="4">
        <f>VLOOKUP($B38,DB!$B$2:$K$64,6,FALSE)</f>
        <v>195</v>
      </c>
      <c r="H38" s="4" t="str">
        <f>VLOOKUP($B38,DB!$B$2:$K$64,7,FALSE)</f>
        <v>R/A</v>
      </c>
      <c r="I38" s="4" t="str">
        <f>VLOOKUP($B38,DB!$B$2:$K$64,8,FALSE)</f>
        <v>2013 Draft, 3 rd</v>
      </c>
      <c r="J38" s="23">
        <f>VLOOKUP($B38,DB!$B$2:$K$64,9,FALSE)</f>
        <v>510000</v>
      </c>
      <c r="K38" s="3">
        <f>IF(ISNA(VLOOKUP($B38,개별랭킹!$A$2:$F$26,6,FALSE))=TRUE,30,VLOOKUP($B38,개별랭킹!$A$2:$F$26,6,FALSE))</f>
        <v>30</v>
      </c>
      <c r="L38" s="3">
        <f>IF(ISNA(VLOOKUP($B38,개별랭킹!$B$2:$F$26,5,FALSE))=TRUE,30,VLOOKUP($B38,개별랭킹!$B$2:$F$26,5,FALSE))</f>
        <v>30</v>
      </c>
      <c r="M38" s="3">
        <f>IF(ISNA(VLOOKUP($B38,개별랭킹!$C$2:$F$26,4,FALSE))=TRUE,30,VLOOKUP($B38,개별랭킹!$C$2:$F$26,4,FALSE))</f>
        <v>24</v>
      </c>
      <c r="N38" s="3">
        <f>IF(ISNA(VLOOKUP($B38,개별랭킹!$D$2:$F$26,3,FALSE))=TRUE,30,VLOOKUP($B38,개별랭킹!$D$2:$F$26,3,FALSE))</f>
        <v>30</v>
      </c>
      <c r="O38" s="3">
        <f>IF(ISNA(VLOOKUP($B38,개별랭킹!$E$2:$F$26,2,FALSE))=TRUE,30,VLOOKUP($B38,개별랭킹!$E$2:$F$26,2,FALSE))</f>
        <v>30</v>
      </c>
      <c r="P38" s="3">
        <f t="shared" si="1"/>
        <v>144</v>
      </c>
    </row>
    <row r="39" spans="1:16" x14ac:dyDescent="0.3">
      <c r="A39" s="13">
        <v>34</v>
      </c>
      <c r="B39" s="1" t="s">
        <v>22</v>
      </c>
      <c r="C39" s="4" t="str">
        <f>VLOOKUP($B39,DB!$B$2:$K$64,2,FALSE)</f>
        <v>1B/3B/OF</v>
      </c>
      <c r="D39" s="4" t="str">
        <f>VLOOKUP($B39,DB!$B$2:$K$64,3,FALSE)</f>
        <v>R/R</v>
      </c>
      <c r="E39" s="22">
        <f>VLOOKUP($B39,DB!$B$2:$K$64,4,FALSE)</f>
        <v>32741</v>
      </c>
      <c r="F39" s="4" t="str">
        <f>VLOOKUP($B39,DB!$B$2:$K$64,5,FALSE)</f>
        <v>6' 2"</v>
      </c>
      <c r="G39" s="4">
        <f>VLOOKUP($B39,DB!$B$2:$K$64,6,FALSE)</f>
        <v>205</v>
      </c>
      <c r="H39" s="4" t="str">
        <f>VLOOKUP($B39,DB!$B$2:$K$64,7,FALSE)</f>
        <v>A+</v>
      </c>
      <c r="I39" s="4" t="str">
        <f>VLOOKUP($B39,DB!$B$2:$K$64,8,FALSE)</f>
        <v>2009 Draft, 17 rd</v>
      </c>
      <c r="J39" s="23">
        <f>VLOOKUP($B39,DB!$B$2:$K$64,9,FALSE)</f>
        <v>0</v>
      </c>
      <c r="K39" s="3">
        <f>IF(ISNA(VLOOKUP($B39,개별랭킹!$A$2:$F$26,6,FALSE))=TRUE,30,VLOOKUP($B39,개별랭킹!$A$2:$F$26,6,FALSE))</f>
        <v>24</v>
      </c>
      <c r="L39" s="3">
        <f>IF(ISNA(VLOOKUP($B39,개별랭킹!$B$2:$F$26,5,FALSE))=TRUE,30,VLOOKUP($B39,개별랭킹!$B$2:$F$26,5,FALSE))</f>
        <v>30</v>
      </c>
      <c r="M39" s="3">
        <f>IF(ISNA(VLOOKUP($B39,개별랭킹!$C$2:$F$26,4,FALSE))=TRUE,30,VLOOKUP($B39,개별랭킹!$C$2:$F$26,4,FALSE))</f>
        <v>30</v>
      </c>
      <c r="N39" s="3">
        <f>IF(ISNA(VLOOKUP($B39,개별랭킹!$D$2:$F$26,3,FALSE))=TRUE,30,VLOOKUP($B39,개별랭킹!$D$2:$F$26,3,FALSE))</f>
        <v>30</v>
      </c>
      <c r="O39" s="3">
        <f>IF(ISNA(VLOOKUP($B39,개별랭킹!$E$2:$F$26,2,FALSE))=TRUE,30,VLOOKUP($B39,개별랭킹!$E$2:$F$26,2,FALSE))</f>
        <v>30</v>
      </c>
      <c r="P39" s="3">
        <f t="shared" si="1"/>
        <v>144</v>
      </c>
    </row>
    <row r="40" spans="1:16" x14ac:dyDescent="0.3">
      <c r="A40" s="13">
        <v>34</v>
      </c>
      <c r="B40" s="1" t="s">
        <v>49</v>
      </c>
      <c r="C40" s="4" t="str">
        <f>VLOOKUP($B40,DB!$B$2:$K$64,2,FALSE)</f>
        <v>2B/OF</v>
      </c>
      <c r="D40" s="4" t="str">
        <f>VLOOKUP($B40,DB!$B$2:$K$64,3,FALSE)</f>
        <v>S/R</v>
      </c>
      <c r="E40" s="22">
        <f>VLOOKUP($B40,DB!$B$2:$K$64,4,FALSE)</f>
        <v>32777</v>
      </c>
      <c r="F40" s="4" t="str">
        <f>VLOOKUP($B40,DB!$B$2:$K$64,5,FALSE)</f>
        <v>6' 0"</v>
      </c>
      <c r="G40" s="4">
        <f>VLOOKUP($B40,DB!$B$2:$K$64,6,FALSE)</f>
        <v>190</v>
      </c>
      <c r="H40" s="4" t="str">
        <f>VLOOKUP($B40,DB!$B$2:$K$64,7,FALSE)</f>
        <v>A+/AA</v>
      </c>
      <c r="I40" s="4" t="str">
        <f>VLOOKUP($B40,DB!$B$2:$K$64,8,FALSE)</f>
        <v>2010 Draft, 13 rd</v>
      </c>
      <c r="J40" s="23">
        <f>VLOOKUP($B40,DB!$B$2:$K$64,9,FALSE)</f>
        <v>0</v>
      </c>
      <c r="K40" s="3">
        <f>IF(ISNA(VLOOKUP($B40,개별랭킹!$A$2:$F$26,6,FALSE))=TRUE,30,VLOOKUP($B40,개별랭킹!$A$2:$F$26,6,FALSE))</f>
        <v>30</v>
      </c>
      <c r="L40" s="3">
        <f>IF(ISNA(VLOOKUP($B40,개별랭킹!$B$2:$F$26,5,FALSE))=TRUE,30,VLOOKUP($B40,개별랭킹!$B$2:$F$26,5,FALSE))</f>
        <v>24</v>
      </c>
      <c r="M40" s="3">
        <f>IF(ISNA(VLOOKUP($B40,개별랭킹!$C$2:$F$26,4,FALSE))=TRUE,30,VLOOKUP($B40,개별랭킹!$C$2:$F$26,4,FALSE))</f>
        <v>30</v>
      </c>
      <c r="N40" s="3">
        <f>IF(ISNA(VLOOKUP($B40,개별랭킹!$D$2:$F$26,3,FALSE))=TRUE,30,VLOOKUP($B40,개별랭킹!$D$2:$F$26,3,FALSE))</f>
        <v>30</v>
      </c>
      <c r="O40" s="3">
        <f>IF(ISNA(VLOOKUP($B40,개별랭킹!$E$2:$F$26,2,FALSE))=TRUE,30,VLOOKUP($B40,개별랭킹!$E$2:$F$26,2,FALSE))</f>
        <v>30</v>
      </c>
      <c r="P40" s="3">
        <f t="shared" si="1"/>
        <v>144</v>
      </c>
    </row>
    <row r="41" spans="1:16" x14ac:dyDescent="0.3">
      <c r="A41" s="13">
        <f t="shared" si="0"/>
        <v>39</v>
      </c>
      <c r="B41" s="1" t="s">
        <v>259</v>
      </c>
      <c r="C41" s="4" t="str">
        <f>VLOOKUP($B41,DB!$B$2:$K$64,2,FALSE)</f>
        <v>OF</v>
      </c>
      <c r="D41" s="4" t="str">
        <f>VLOOKUP($B41,DB!$B$2:$K$64,3,FALSE)</f>
        <v>L/R</v>
      </c>
      <c r="E41" s="22">
        <f>VLOOKUP($B41,DB!$B$2:$K$64,4,FALSE)</f>
        <v>35050</v>
      </c>
      <c r="F41" s="4" t="str">
        <f>VLOOKUP($B41,DB!$B$2:$K$64,5,FALSE)</f>
        <v>6' 0"</v>
      </c>
      <c r="G41" s="4">
        <f>VLOOKUP($B41,DB!$B$2:$K$64,6,FALSE)</f>
        <v>185</v>
      </c>
      <c r="H41" s="4" t="str">
        <f>VLOOKUP($B41,DB!$B$2:$K$64,7,FALSE)</f>
        <v>R</v>
      </c>
      <c r="I41" s="4" t="str">
        <f>VLOOKUP($B41,DB!$B$2:$K$64,8,FALSE)</f>
        <v>2013 Draft, 12 rd</v>
      </c>
      <c r="J41" s="23">
        <f>VLOOKUP($B41,DB!$B$2:$K$64,9,FALSE)</f>
        <v>150000</v>
      </c>
      <c r="K41" s="3">
        <f>IF(ISNA(VLOOKUP($B41,개별랭킹!$A$2:$F$26,6,FALSE))=TRUE,30,VLOOKUP($B41,개별랭킹!$A$2:$F$26,6,FALSE))</f>
        <v>25</v>
      </c>
      <c r="L41" s="3">
        <f>IF(ISNA(VLOOKUP($B41,개별랭킹!$B$2:$F$26,5,FALSE))=TRUE,30,VLOOKUP($B41,개별랭킹!$B$2:$F$26,5,FALSE))</f>
        <v>30</v>
      </c>
      <c r="M41" s="3">
        <f>IF(ISNA(VLOOKUP($B41,개별랭킹!$C$2:$F$26,4,FALSE))=TRUE,30,VLOOKUP($B41,개별랭킹!$C$2:$F$26,4,FALSE))</f>
        <v>30</v>
      </c>
      <c r="N41" s="3">
        <f>IF(ISNA(VLOOKUP($B41,개별랭킹!$D$2:$F$26,3,FALSE))=TRUE,30,VLOOKUP($B41,개별랭킹!$D$2:$F$26,3,FALSE))</f>
        <v>30</v>
      </c>
      <c r="O41" s="3">
        <f>IF(ISNA(VLOOKUP($B41,개별랭킹!$E$2:$F$26,2,FALSE))=TRUE,30,VLOOKUP($B41,개별랭킹!$E$2:$F$26,2,FALSE))</f>
        <v>30</v>
      </c>
      <c r="P41" s="3">
        <f t="shared" si="1"/>
        <v>145</v>
      </c>
    </row>
    <row r="42" spans="1:16" x14ac:dyDescent="0.3">
      <c r="A42" s="13"/>
      <c r="B42" s="1"/>
      <c r="C42" s="1"/>
      <c r="D42" s="1"/>
      <c r="E42" s="2"/>
      <c r="F42" s="2"/>
      <c r="G42" s="2"/>
      <c r="H42" s="1"/>
      <c r="I42" s="1"/>
      <c r="J42" s="1"/>
      <c r="K42" s="3"/>
      <c r="L42" s="3"/>
      <c r="M42" s="3"/>
      <c r="N42" s="3"/>
      <c r="O42" s="3"/>
      <c r="P42" s="3"/>
    </row>
    <row r="44" spans="1:16" x14ac:dyDescent="0.3">
      <c r="B44" s="9"/>
      <c r="C44" s="8" t="s">
        <v>64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0" zoomScaleNormal="80" workbookViewId="0">
      <selection activeCell="C26" sqref="C26"/>
    </sheetView>
  </sheetViews>
  <sheetFormatPr defaultRowHeight="16.5" x14ac:dyDescent="0.3"/>
  <cols>
    <col min="1" max="1" width="22" bestFit="1" customWidth="1"/>
    <col min="2" max="5" width="22.625" bestFit="1" customWidth="1"/>
    <col min="6" max="6" width="5.875" bestFit="1" customWidth="1"/>
    <col min="11" max="11" width="40.625" customWidth="1"/>
  </cols>
  <sheetData>
    <row r="1" spans="1:11" x14ac:dyDescent="0.3">
      <c r="A1" s="4" t="s">
        <v>53</v>
      </c>
      <c r="B1" s="4" t="s">
        <v>58</v>
      </c>
      <c r="C1" s="4" t="s">
        <v>59</v>
      </c>
      <c r="D1" s="4" t="s">
        <v>57</v>
      </c>
      <c r="E1" s="4" t="s">
        <v>52</v>
      </c>
      <c r="F1" s="1" t="s">
        <v>60</v>
      </c>
    </row>
    <row r="2" spans="1:11" x14ac:dyDescent="0.3">
      <c r="A2" s="15" t="s">
        <v>232</v>
      </c>
      <c r="B2" s="13" t="s">
        <v>261</v>
      </c>
      <c r="C2" s="13" t="s">
        <v>7</v>
      </c>
      <c r="D2" s="15" t="s">
        <v>7</v>
      </c>
      <c r="E2" s="13" t="s">
        <v>7</v>
      </c>
      <c r="F2" s="1">
        <v>1</v>
      </c>
      <c r="K2" t="s">
        <v>7</v>
      </c>
    </row>
    <row r="3" spans="1:11" x14ac:dyDescent="0.3">
      <c r="A3" s="15" t="s">
        <v>233</v>
      </c>
      <c r="B3" s="13" t="s">
        <v>262</v>
      </c>
      <c r="C3" s="13" t="s">
        <v>5</v>
      </c>
      <c r="D3" s="13" t="s">
        <v>5</v>
      </c>
      <c r="E3" s="13" t="s">
        <v>5</v>
      </c>
      <c r="F3" s="1">
        <v>2</v>
      </c>
      <c r="K3" t="s">
        <v>5</v>
      </c>
    </row>
    <row r="4" spans="1:11" x14ac:dyDescent="0.3">
      <c r="A4" s="13" t="s">
        <v>234</v>
      </c>
      <c r="B4" s="15" t="s">
        <v>263</v>
      </c>
      <c r="C4" s="13" t="s">
        <v>18</v>
      </c>
      <c r="D4" s="13" t="s">
        <v>18</v>
      </c>
      <c r="E4" s="13" t="s">
        <v>18</v>
      </c>
      <c r="F4" s="1">
        <v>3</v>
      </c>
      <c r="K4" t="s">
        <v>18</v>
      </c>
    </row>
    <row r="5" spans="1:11" x14ac:dyDescent="0.3">
      <c r="A5" s="15" t="s">
        <v>235</v>
      </c>
      <c r="B5" s="15" t="s">
        <v>264</v>
      </c>
      <c r="C5" s="13" t="s">
        <v>45</v>
      </c>
      <c r="D5" s="15" t="s">
        <v>45</v>
      </c>
      <c r="E5" s="13" t="s">
        <v>45</v>
      </c>
      <c r="F5" s="1">
        <v>4</v>
      </c>
      <c r="K5" t="s">
        <v>45</v>
      </c>
    </row>
    <row r="6" spans="1:11" x14ac:dyDescent="0.3">
      <c r="A6" s="15" t="s">
        <v>212</v>
      </c>
      <c r="B6" s="13" t="s">
        <v>265</v>
      </c>
      <c r="C6" s="13" t="s">
        <v>179</v>
      </c>
      <c r="D6" s="15" t="s">
        <v>208</v>
      </c>
      <c r="E6" s="13" t="s">
        <v>179</v>
      </c>
      <c r="F6" s="1">
        <v>5</v>
      </c>
      <c r="K6" t="s">
        <v>179</v>
      </c>
    </row>
    <row r="7" spans="1:11" x14ac:dyDescent="0.3">
      <c r="A7" s="15" t="s">
        <v>209</v>
      </c>
      <c r="B7" s="15" t="s">
        <v>266</v>
      </c>
      <c r="C7" s="13" t="s">
        <v>155</v>
      </c>
      <c r="D7" s="15" t="s">
        <v>209</v>
      </c>
      <c r="E7" s="13" t="s">
        <v>181</v>
      </c>
      <c r="F7" s="1">
        <v>6</v>
      </c>
      <c r="K7" t="s">
        <v>181</v>
      </c>
    </row>
    <row r="8" spans="1:11" x14ac:dyDescent="0.3">
      <c r="A8" s="15" t="s">
        <v>211</v>
      </c>
      <c r="B8" s="15" t="s">
        <v>267</v>
      </c>
      <c r="C8" s="13" t="s">
        <v>210</v>
      </c>
      <c r="D8" s="13" t="s">
        <v>211</v>
      </c>
      <c r="E8" s="13" t="s">
        <v>210</v>
      </c>
      <c r="F8" s="1">
        <v>7</v>
      </c>
      <c r="K8" t="s">
        <v>210</v>
      </c>
    </row>
    <row r="9" spans="1:11" x14ac:dyDescent="0.3">
      <c r="A9" s="15" t="s">
        <v>214</v>
      </c>
      <c r="B9" s="15" t="s">
        <v>268</v>
      </c>
      <c r="C9" s="15" t="s">
        <v>181</v>
      </c>
      <c r="D9" s="15" t="s">
        <v>212</v>
      </c>
      <c r="E9" s="13" t="s">
        <v>48</v>
      </c>
      <c r="F9" s="1">
        <v>8</v>
      </c>
      <c r="K9" t="s">
        <v>48</v>
      </c>
    </row>
    <row r="10" spans="1:11" x14ac:dyDescent="0.3">
      <c r="A10" s="15" t="s">
        <v>208</v>
      </c>
      <c r="B10" s="13" t="s">
        <v>269</v>
      </c>
      <c r="C10" s="15" t="s">
        <v>48</v>
      </c>
      <c r="D10" s="15" t="s">
        <v>213</v>
      </c>
      <c r="E10" s="13" t="s">
        <v>155</v>
      </c>
      <c r="F10" s="1">
        <v>9</v>
      </c>
      <c r="K10" t="s">
        <v>155</v>
      </c>
    </row>
    <row r="11" spans="1:11" x14ac:dyDescent="0.3">
      <c r="A11" s="15" t="s">
        <v>213</v>
      </c>
      <c r="B11" s="13" t="s">
        <v>270</v>
      </c>
      <c r="C11" s="15" t="s">
        <v>190</v>
      </c>
      <c r="D11" s="15" t="s">
        <v>214</v>
      </c>
      <c r="E11" s="13" t="s">
        <v>43</v>
      </c>
      <c r="F11" s="1">
        <v>10</v>
      </c>
      <c r="K11" t="s">
        <v>43</v>
      </c>
    </row>
    <row r="12" spans="1:11" x14ac:dyDescent="0.3">
      <c r="A12" s="13" t="s">
        <v>236</v>
      </c>
      <c r="B12" s="15" t="s">
        <v>271</v>
      </c>
      <c r="C12" s="15" t="s">
        <v>43</v>
      </c>
      <c r="D12" s="13" t="s">
        <v>215</v>
      </c>
      <c r="E12" s="13" t="s">
        <v>190</v>
      </c>
      <c r="F12" s="1">
        <v>11</v>
      </c>
      <c r="K12" t="s">
        <v>190</v>
      </c>
    </row>
    <row r="13" spans="1:11" x14ac:dyDescent="0.3">
      <c r="A13" s="15" t="s">
        <v>219</v>
      </c>
      <c r="B13" s="15" t="s">
        <v>272</v>
      </c>
      <c r="C13" s="15" t="s">
        <v>23</v>
      </c>
      <c r="D13" s="13" t="s">
        <v>216</v>
      </c>
      <c r="E13" s="13" t="s">
        <v>23</v>
      </c>
      <c r="F13" s="1">
        <v>12</v>
      </c>
      <c r="K13" t="s">
        <v>23</v>
      </c>
    </row>
    <row r="14" spans="1:11" ht="15.75" customHeight="1" x14ac:dyDescent="0.3">
      <c r="A14" s="13" t="s">
        <v>216</v>
      </c>
      <c r="B14" s="15" t="s">
        <v>273</v>
      </c>
      <c r="C14" s="13" t="s">
        <v>260</v>
      </c>
      <c r="D14" s="13" t="s">
        <v>217</v>
      </c>
      <c r="E14" s="13" t="s">
        <v>260</v>
      </c>
      <c r="F14" s="1">
        <v>13</v>
      </c>
      <c r="K14" t="s">
        <v>294</v>
      </c>
    </row>
    <row r="15" spans="1:11" x14ac:dyDescent="0.3">
      <c r="A15" s="13" t="s">
        <v>217</v>
      </c>
      <c r="B15" s="15" t="s">
        <v>274</v>
      </c>
      <c r="C15" s="15" t="s">
        <v>245</v>
      </c>
      <c r="D15" s="15" t="s">
        <v>292</v>
      </c>
      <c r="E15" s="13" t="s">
        <v>41</v>
      </c>
      <c r="F15" s="1">
        <v>14</v>
      </c>
      <c r="K15" t="s">
        <v>41</v>
      </c>
    </row>
    <row r="16" spans="1:11" x14ac:dyDescent="0.3">
      <c r="A16" s="15" t="s">
        <v>238</v>
      </c>
      <c r="B16" s="15" t="s">
        <v>275</v>
      </c>
      <c r="C16" s="15" t="s">
        <v>246</v>
      </c>
      <c r="D16" s="15" t="s">
        <v>218</v>
      </c>
      <c r="E16" s="13" t="s">
        <v>184</v>
      </c>
      <c r="F16" s="1">
        <v>15</v>
      </c>
      <c r="K16" t="s">
        <v>4</v>
      </c>
    </row>
    <row r="17" spans="1:11" x14ac:dyDescent="0.3">
      <c r="A17" s="13" t="s">
        <v>224</v>
      </c>
      <c r="B17" s="15" t="s">
        <v>276</v>
      </c>
      <c r="C17" s="15" t="s">
        <v>247</v>
      </c>
      <c r="D17" s="15" t="s">
        <v>219</v>
      </c>
      <c r="E17" s="13" t="s">
        <v>292</v>
      </c>
      <c r="F17" s="1">
        <v>16</v>
      </c>
      <c r="K17" t="s">
        <v>184</v>
      </c>
    </row>
    <row r="18" spans="1:11" x14ac:dyDescent="0.3">
      <c r="A18" s="15" t="s">
        <v>228</v>
      </c>
      <c r="B18" s="13" t="s">
        <v>277</v>
      </c>
      <c r="C18" s="13" t="s">
        <v>292</v>
      </c>
      <c r="D18" s="13" t="s">
        <v>220</v>
      </c>
      <c r="E18" s="13" t="s">
        <v>54</v>
      </c>
      <c r="F18" s="1">
        <v>17</v>
      </c>
      <c r="K18" t="s">
        <v>292</v>
      </c>
    </row>
    <row r="19" spans="1:11" x14ac:dyDescent="0.3">
      <c r="A19" s="15" t="s">
        <v>225</v>
      </c>
      <c r="B19" s="13" t="s">
        <v>278</v>
      </c>
      <c r="C19" s="15" t="s">
        <v>248</v>
      </c>
      <c r="D19" s="13" t="s">
        <v>221</v>
      </c>
      <c r="E19" s="13" t="s">
        <v>62</v>
      </c>
      <c r="F19" s="1">
        <v>18</v>
      </c>
      <c r="K19" t="s">
        <v>54</v>
      </c>
    </row>
    <row r="20" spans="1:11" x14ac:dyDescent="0.3">
      <c r="A20" s="13" t="s">
        <v>239</v>
      </c>
      <c r="B20" s="15" t="s">
        <v>279</v>
      </c>
      <c r="C20" s="13" t="s">
        <v>249</v>
      </c>
      <c r="D20" s="15" t="s">
        <v>222</v>
      </c>
      <c r="E20" s="13" t="s">
        <v>286</v>
      </c>
      <c r="F20" s="1">
        <v>19</v>
      </c>
      <c r="K20" t="s">
        <v>62</v>
      </c>
    </row>
    <row r="21" spans="1:11" x14ac:dyDescent="0.3">
      <c r="A21" s="15" t="s">
        <v>220</v>
      </c>
      <c r="B21" s="13" t="s">
        <v>292</v>
      </c>
      <c r="C21" s="15" t="s">
        <v>250</v>
      </c>
      <c r="D21" s="15" t="s">
        <v>223</v>
      </c>
      <c r="E21" s="13" t="s">
        <v>257</v>
      </c>
      <c r="F21" s="1">
        <v>20</v>
      </c>
      <c r="K21" t="s">
        <v>167</v>
      </c>
    </row>
    <row r="22" spans="1:11" x14ac:dyDescent="0.3">
      <c r="A22" s="15" t="s">
        <v>223</v>
      </c>
      <c r="B22" s="15" t="s">
        <v>280</v>
      </c>
      <c r="C22" s="15" t="s">
        <v>251</v>
      </c>
      <c r="D22" s="13" t="s">
        <v>224</v>
      </c>
      <c r="E22" s="13" t="s">
        <v>245</v>
      </c>
      <c r="F22" s="1">
        <v>21</v>
      </c>
      <c r="K22" t="s">
        <v>183</v>
      </c>
    </row>
    <row r="23" spans="1:11" x14ac:dyDescent="0.3">
      <c r="A23" s="15" t="s">
        <v>240</v>
      </c>
      <c r="B23" s="13" t="s">
        <v>282</v>
      </c>
      <c r="C23" s="15" t="s">
        <v>253</v>
      </c>
      <c r="D23" s="13" t="s">
        <v>225</v>
      </c>
      <c r="E23" s="13" t="s">
        <v>247</v>
      </c>
      <c r="F23" s="1">
        <v>22</v>
      </c>
      <c r="K23" t="s">
        <v>169</v>
      </c>
    </row>
    <row r="24" spans="1:11" x14ac:dyDescent="0.3">
      <c r="A24" s="15" t="s">
        <v>292</v>
      </c>
      <c r="B24" s="15" t="s">
        <v>283</v>
      </c>
      <c r="C24" s="15" t="s">
        <v>254</v>
      </c>
      <c r="D24" s="13" t="s">
        <v>226</v>
      </c>
      <c r="E24" s="13" t="s">
        <v>256</v>
      </c>
      <c r="F24" s="1">
        <v>23</v>
      </c>
      <c r="K24" t="s">
        <v>47</v>
      </c>
    </row>
    <row r="25" spans="1:11" x14ac:dyDescent="0.3">
      <c r="A25" s="15" t="s">
        <v>241</v>
      </c>
      <c r="B25" s="15" t="s">
        <v>284</v>
      </c>
      <c r="C25" s="15" t="s">
        <v>362</v>
      </c>
      <c r="D25" s="15" t="s">
        <v>227</v>
      </c>
      <c r="E25" s="13" t="s">
        <v>125</v>
      </c>
      <c r="F25" s="1">
        <v>24</v>
      </c>
      <c r="K25" t="s">
        <v>125</v>
      </c>
    </row>
    <row r="26" spans="1:11" x14ac:dyDescent="0.3">
      <c r="A26" s="15" t="s">
        <v>242</v>
      </c>
      <c r="B26" s="13" t="s">
        <v>285</v>
      </c>
      <c r="C26" s="15" t="s">
        <v>256</v>
      </c>
      <c r="D26" s="13" t="s">
        <v>228</v>
      </c>
      <c r="E26" s="13" t="s">
        <v>250</v>
      </c>
      <c r="F26" s="1">
        <v>25</v>
      </c>
      <c r="K26" t="s">
        <v>244</v>
      </c>
    </row>
    <row r="27" spans="1:11" x14ac:dyDescent="0.3">
      <c r="A27" s="18" t="s">
        <v>287</v>
      </c>
      <c r="K27" t="s">
        <v>26</v>
      </c>
    </row>
    <row r="28" spans="1:11" x14ac:dyDescent="0.3">
      <c r="B28" s="17"/>
      <c r="C28" s="17"/>
      <c r="D28" s="17"/>
      <c r="E28" s="17"/>
      <c r="F28" s="17"/>
      <c r="K28" t="s">
        <v>162</v>
      </c>
    </row>
    <row r="29" spans="1:11" x14ac:dyDescent="0.3">
      <c r="A29" s="19" t="s">
        <v>288</v>
      </c>
      <c r="K29" t="s">
        <v>186</v>
      </c>
    </row>
    <row r="30" spans="1:11" x14ac:dyDescent="0.3">
      <c r="D30" t="s">
        <v>229</v>
      </c>
      <c r="E30" t="s">
        <v>258</v>
      </c>
      <c r="F30">
        <v>26</v>
      </c>
      <c r="K30" t="s">
        <v>252</v>
      </c>
    </row>
    <row r="31" spans="1:11" x14ac:dyDescent="0.3">
      <c r="D31" t="s">
        <v>230</v>
      </c>
      <c r="E31" t="s">
        <v>253</v>
      </c>
      <c r="F31">
        <v>27</v>
      </c>
      <c r="K31" t="s">
        <v>6</v>
      </c>
    </row>
    <row r="32" spans="1:11" x14ac:dyDescent="0.3">
      <c r="D32" t="s">
        <v>231</v>
      </c>
      <c r="E32" t="s">
        <v>44</v>
      </c>
      <c r="F32">
        <v>28</v>
      </c>
      <c r="K32" t="s">
        <v>255</v>
      </c>
    </row>
    <row r="33" spans="5:11" x14ac:dyDescent="0.3">
      <c r="E33" t="s">
        <v>243</v>
      </c>
      <c r="F33">
        <v>29</v>
      </c>
      <c r="K33" t="s">
        <v>237</v>
      </c>
    </row>
    <row r="34" spans="5:11" x14ac:dyDescent="0.3">
      <c r="E34" t="s">
        <v>162</v>
      </c>
      <c r="F34">
        <v>30</v>
      </c>
      <c r="K34" t="s">
        <v>44</v>
      </c>
    </row>
    <row r="35" spans="5:11" x14ac:dyDescent="0.3">
      <c r="K35" t="s">
        <v>21</v>
      </c>
    </row>
    <row r="36" spans="5:11" x14ac:dyDescent="0.3">
      <c r="K36" t="s">
        <v>22</v>
      </c>
    </row>
    <row r="37" spans="5:11" x14ac:dyDescent="0.3">
      <c r="K37" t="s">
        <v>259</v>
      </c>
    </row>
    <row r="38" spans="5:11" x14ac:dyDescent="0.3">
      <c r="K38" t="s">
        <v>281</v>
      </c>
    </row>
    <row r="39" spans="5:11" x14ac:dyDescent="0.3">
      <c r="K39" t="s">
        <v>20</v>
      </c>
    </row>
    <row r="40" spans="5:11" x14ac:dyDescent="0.3">
      <c r="K40" t="s">
        <v>49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D18" sqref="D18"/>
    </sheetView>
  </sheetViews>
  <sheetFormatPr defaultRowHeight="16.5" x14ac:dyDescent="0.3"/>
  <cols>
    <col min="1" max="1" width="13.75" bestFit="1" customWidth="1"/>
    <col min="2" max="2" width="10.25" bestFit="1" customWidth="1"/>
    <col min="3" max="3" width="6.25" bestFit="1" customWidth="1"/>
    <col min="4" max="4" width="12.5" bestFit="1" customWidth="1"/>
    <col min="5" max="5" width="19.5" bestFit="1" customWidth="1"/>
    <col min="6" max="6" width="31.25" bestFit="1" customWidth="1"/>
    <col min="7" max="7" width="24.625" bestFit="1" customWidth="1"/>
    <col min="8" max="8" width="4" customWidth="1"/>
    <col min="9" max="9" width="5.75" customWidth="1"/>
    <col min="11" max="11" width="56.5" bestFit="1" customWidth="1"/>
  </cols>
  <sheetData>
    <row r="1" spans="1:12" x14ac:dyDescent="0.3">
      <c r="A1" s="4"/>
      <c r="B1" s="10">
        <v>2008</v>
      </c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H1" s="10" t="s">
        <v>66</v>
      </c>
      <c r="J1" s="10" t="s">
        <v>82</v>
      </c>
      <c r="K1" s="10" t="s">
        <v>83</v>
      </c>
      <c r="L1" s="10" t="s">
        <v>81</v>
      </c>
    </row>
    <row r="2" spans="1:12" x14ac:dyDescent="0.3">
      <c r="A2" s="10" t="s">
        <v>67</v>
      </c>
      <c r="B2" s="4"/>
      <c r="C2" s="4"/>
      <c r="D2" s="4" t="s">
        <v>385</v>
      </c>
      <c r="E2" s="4" t="s">
        <v>389</v>
      </c>
      <c r="F2" s="4" t="s">
        <v>387</v>
      </c>
      <c r="G2" s="4" t="s">
        <v>383</v>
      </c>
      <c r="H2" s="10">
        <v>8</v>
      </c>
      <c r="J2" s="10" t="s">
        <v>72</v>
      </c>
      <c r="K2" s="4" t="s">
        <v>379</v>
      </c>
      <c r="L2" s="11">
        <v>5</v>
      </c>
    </row>
    <row r="3" spans="1:12" x14ac:dyDescent="0.3">
      <c r="A3" s="10" t="s">
        <v>68</v>
      </c>
      <c r="B3" s="4"/>
      <c r="C3" s="4"/>
      <c r="D3" s="4" t="s">
        <v>374</v>
      </c>
      <c r="E3" s="4" t="s">
        <v>390</v>
      </c>
      <c r="F3" s="4" t="s">
        <v>392</v>
      </c>
      <c r="G3" s="4"/>
      <c r="H3" s="10">
        <v>5</v>
      </c>
      <c r="J3" s="10" t="s">
        <v>73</v>
      </c>
      <c r="K3" s="4" t="s">
        <v>377</v>
      </c>
      <c r="L3" s="10">
        <v>4</v>
      </c>
    </row>
    <row r="4" spans="1:12" x14ac:dyDescent="0.3">
      <c r="A4" s="10" t="s">
        <v>69</v>
      </c>
      <c r="B4" s="4"/>
      <c r="C4" s="4"/>
      <c r="D4" s="4"/>
      <c r="E4" s="4"/>
      <c r="F4" s="4"/>
      <c r="G4" s="4"/>
      <c r="H4" s="10">
        <v>0</v>
      </c>
      <c r="J4" s="24" t="s">
        <v>74</v>
      </c>
      <c r="K4" s="25" t="s">
        <v>371</v>
      </c>
      <c r="L4" s="24">
        <v>1</v>
      </c>
    </row>
    <row r="5" spans="1:12" x14ac:dyDescent="0.3">
      <c r="A5" s="10" t="s">
        <v>70</v>
      </c>
      <c r="B5" s="4"/>
      <c r="C5" s="4"/>
      <c r="D5" s="4" t="s">
        <v>384</v>
      </c>
      <c r="E5" s="4"/>
      <c r="F5" s="4" t="s">
        <v>391</v>
      </c>
      <c r="G5" s="4"/>
      <c r="H5" s="10">
        <v>2</v>
      </c>
      <c r="J5" s="26" t="s">
        <v>75</v>
      </c>
      <c r="K5" s="27" t="s">
        <v>380</v>
      </c>
      <c r="L5" s="26">
        <v>0</v>
      </c>
    </row>
    <row r="6" spans="1:12" x14ac:dyDescent="0.3">
      <c r="A6" s="10" t="s">
        <v>84</v>
      </c>
      <c r="B6" s="4" t="s">
        <v>71</v>
      </c>
      <c r="C6" s="4"/>
      <c r="D6" s="4" t="s">
        <v>382</v>
      </c>
      <c r="E6" s="4"/>
      <c r="F6" s="4" t="s">
        <v>388</v>
      </c>
      <c r="G6" s="4"/>
      <c r="H6" s="10">
        <v>4</v>
      </c>
      <c r="J6" s="10" t="s">
        <v>76</v>
      </c>
      <c r="K6" s="4" t="s">
        <v>376</v>
      </c>
      <c r="L6" s="10">
        <v>2</v>
      </c>
    </row>
    <row r="7" spans="1:12" x14ac:dyDescent="0.3">
      <c r="A7" s="10" t="s">
        <v>85</v>
      </c>
      <c r="B7" s="4"/>
      <c r="C7" s="4"/>
      <c r="D7" s="4"/>
      <c r="E7" s="4"/>
      <c r="F7" s="4"/>
      <c r="G7" s="4" t="s">
        <v>386</v>
      </c>
      <c r="H7" s="10">
        <v>1</v>
      </c>
      <c r="J7" s="26" t="s">
        <v>77</v>
      </c>
      <c r="K7" s="27" t="s">
        <v>381</v>
      </c>
      <c r="L7" s="26">
        <v>0</v>
      </c>
    </row>
    <row r="8" spans="1:12" x14ac:dyDescent="0.3">
      <c r="A8" s="10" t="s">
        <v>66</v>
      </c>
      <c r="B8" s="10">
        <v>1</v>
      </c>
      <c r="C8" s="10">
        <v>0</v>
      </c>
      <c r="D8" s="10">
        <v>4</v>
      </c>
      <c r="E8" s="10">
        <v>4</v>
      </c>
      <c r="F8" s="10">
        <v>8</v>
      </c>
      <c r="G8" s="10">
        <v>3</v>
      </c>
      <c r="H8" s="10">
        <v>20</v>
      </c>
      <c r="J8" s="10" t="s">
        <v>78</v>
      </c>
      <c r="K8" s="4" t="s">
        <v>374</v>
      </c>
      <c r="L8" s="10">
        <v>1</v>
      </c>
    </row>
    <row r="9" spans="1:12" x14ac:dyDescent="0.3">
      <c r="J9" s="10" t="s">
        <v>79</v>
      </c>
      <c r="K9" s="4" t="s">
        <v>378</v>
      </c>
      <c r="L9" s="10">
        <v>4</v>
      </c>
    </row>
    <row r="10" spans="1:12" x14ac:dyDescent="0.3">
      <c r="J10" s="10" t="s">
        <v>80</v>
      </c>
      <c r="K10" s="4" t="s">
        <v>375</v>
      </c>
      <c r="L10" s="10">
        <v>3</v>
      </c>
    </row>
    <row r="17" spans="11:11" x14ac:dyDescent="0.3">
      <c r="K17" s="12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zoomScale="80" zoomScaleNormal="80" workbookViewId="0">
      <pane ySplit="1" topLeftCell="A41" activePane="bottomLeft" state="frozen"/>
      <selection pane="bottomLeft" activeCell="I54" sqref="I54"/>
    </sheetView>
  </sheetViews>
  <sheetFormatPr defaultRowHeight="16.5" x14ac:dyDescent="0.3"/>
  <cols>
    <col min="1" max="1" width="3.875" customWidth="1"/>
    <col min="2" max="2" width="19.375" bestFit="1" customWidth="1"/>
    <col min="3" max="3" width="10.125" bestFit="1" customWidth="1"/>
    <col min="4" max="4" width="4.875" bestFit="1" customWidth="1"/>
    <col min="5" max="5" width="12.75" bestFit="1" customWidth="1"/>
    <col min="6" max="6" width="7" bestFit="1" customWidth="1"/>
    <col min="7" max="7" width="5.125" bestFit="1" customWidth="1"/>
    <col min="8" max="8" width="14.375" bestFit="1" customWidth="1"/>
    <col min="9" max="9" width="29.25" bestFit="1" customWidth="1"/>
    <col min="10" max="10" width="14.375" bestFit="1" customWidth="1"/>
  </cols>
  <sheetData>
    <row r="1" spans="2:11" x14ac:dyDescent="0.3"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</row>
    <row r="2" spans="2:11" x14ac:dyDescent="0.3">
      <c r="B2" t="s">
        <v>96</v>
      </c>
      <c r="C2" t="s">
        <v>38</v>
      </c>
      <c r="D2" t="s">
        <v>32</v>
      </c>
      <c r="E2" s="5">
        <v>33951</v>
      </c>
      <c r="F2" t="s">
        <v>97</v>
      </c>
      <c r="G2">
        <v>205</v>
      </c>
      <c r="H2" s="20" t="s">
        <v>98</v>
      </c>
      <c r="I2" t="s">
        <v>99</v>
      </c>
      <c r="J2" s="6">
        <v>150000</v>
      </c>
      <c r="K2" t="s">
        <v>100</v>
      </c>
    </row>
    <row r="3" spans="2:11" x14ac:dyDescent="0.3">
      <c r="B3" t="s">
        <v>161</v>
      </c>
      <c r="C3" t="s">
        <v>34</v>
      </c>
      <c r="D3" t="s">
        <v>29</v>
      </c>
      <c r="E3" s="5">
        <v>33256</v>
      </c>
      <c r="F3" t="s">
        <v>314</v>
      </c>
      <c r="G3">
        <v>200</v>
      </c>
      <c r="H3" s="20" t="s">
        <v>98</v>
      </c>
      <c r="I3" s="20" t="s">
        <v>340</v>
      </c>
      <c r="J3" s="6">
        <v>250000</v>
      </c>
      <c r="K3" t="s">
        <v>100</v>
      </c>
    </row>
    <row r="4" spans="2:11" x14ac:dyDescent="0.3">
      <c r="B4" t="s">
        <v>293</v>
      </c>
      <c r="C4" t="s">
        <v>28</v>
      </c>
      <c r="D4" t="s">
        <v>29</v>
      </c>
      <c r="E4" s="5">
        <v>34575</v>
      </c>
      <c r="F4" t="s">
        <v>322</v>
      </c>
      <c r="G4">
        <v>185</v>
      </c>
      <c r="H4" s="21" t="s">
        <v>165</v>
      </c>
      <c r="I4" s="20" t="s">
        <v>353</v>
      </c>
      <c r="J4" s="6">
        <v>950000</v>
      </c>
      <c r="K4" t="s">
        <v>100</v>
      </c>
    </row>
    <row r="5" spans="2:11" x14ac:dyDescent="0.3">
      <c r="B5" t="s">
        <v>21</v>
      </c>
      <c r="C5" t="s">
        <v>27</v>
      </c>
      <c r="D5" t="s">
        <v>29</v>
      </c>
      <c r="E5" s="5">
        <v>33607</v>
      </c>
      <c r="F5" t="s">
        <v>101</v>
      </c>
      <c r="G5">
        <v>180</v>
      </c>
      <c r="H5" s="20" t="s">
        <v>102</v>
      </c>
      <c r="I5" t="s">
        <v>103</v>
      </c>
      <c r="J5" s="6"/>
      <c r="K5" t="s">
        <v>100</v>
      </c>
    </row>
    <row r="6" spans="2:11" x14ac:dyDescent="0.3">
      <c r="B6" t="s">
        <v>104</v>
      </c>
      <c r="C6" t="s">
        <v>38</v>
      </c>
      <c r="D6" t="s">
        <v>29</v>
      </c>
      <c r="E6" s="5">
        <v>32500</v>
      </c>
      <c r="F6" t="s">
        <v>296</v>
      </c>
      <c r="G6">
        <v>230</v>
      </c>
      <c r="H6" s="20" t="s">
        <v>105</v>
      </c>
      <c r="I6" t="s">
        <v>106</v>
      </c>
      <c r="J6" s="6"/>
      <c r="K6" t="s">
        <v>107</v>
      </c>
    </row>
    <row r="7" spans="2:11" x14ac:dyDescent="0.3">
      <c r="B7" t="s">
        <v>176</v>
      </c>
      <c r="C7" t="s">
        <v>28</v>
      </c>
      <c r="D7" t="s">
        <v>29</v>
      </c>
      <c r="E7" s="5">
        <v>33282</v>
      </c>
      <c r="F7" t="s">
        <v>318</v>
      </c>
      <c r="G7">
        <v>182</v>
      </c>
      <c r="H7" s="21" t="s">
        <v>165</v>
      </c>
      <c r="I7" s="21" t="s">
        <v>347</v>
      </c>
      <c r="J7" s="6"/>
      <c r="K7" t="s">
        <v>100</v>
      </c>
    </row>
    <row r="8" spans="2:11" x14ac:dyDescent="0.3">
      <c r="B8" t="s">
        <v>20</v>
      </c>
      <c r="C8" t="s">
        <v>28</v>
      </c>
      <c r="D8" t="s">
        <v>29</v>
      </c>
      <c r="E8" s="5">
        <v>32740</v>
      </c>
      <c r="F8" t="s">
        <v>297</v>
      </c>
      <c r="G8">
        <v>175</v>
      </c>
      <c r="H8" s="20" t="s">
        <v>105</v>
      </c>
      <c r="I8" t="s">
        <v>108</v>
      </c>
      <c r="J8" s="6"/>
      <c r="K8" t="s">
        <v>100</v>
      </c>
    </row>
    <row r="9" spans="2:11" x14ac:dyDescent="0.3">
      <c r="B9" t="s">
        <v>172</v>
      </c>
      <c r="C9" t="s">
        <v>31</v>
      </c>
      <c r="D9" t="s">
        <v>32</v>
      </c>
      <c r="E9" s="5">
        <v>33566</v>
      </c>
      <c r="F9" t="s">
        <v>173</v>
      </c>
      <c r="G9">
        <v>175</v>
      </c>
      <c r="H9" s="20" t="s">
        <v>174</v>
      </c>
      <c r="I9" s="20" t="s">
        <v>345</v>
      </c>
      <c r="J9" s="6"/>
      <c r="K9" t="s">
        <v>100</v>
      </c>
    </row>
    <row r="10" spans="2:11" x14ac:dyDescent="0.3">
      <c r="B10" t="s">
        <v>26</v>
      </c>
      <c r="C10" t="s">
        <v>109</v>
      </c>
      <c r="D10" t="s">
        <v>29</v>
      </c>
      <c r="E10" s="5">
        <v>33611</v>
      </c>
      <c r="F10" t="s">
        <v>298</v>
      </c>
      <c r="G10">
        <v>160</v>
      </c>
      <c r="H10" s="20" t="s">
        <v>110</v>
      </c>
      <c r="I10" t="s">
        <v>111</v>
      </c>
      <c r="J10" s="6">
        <v>1000</v>
      </c>
      <c r="K10" t="s">
        <v>100</v>
      </c>
    </row>
    <row r="11" spans="2:11" x14ac:dyDescent="0.3">
      <c r="B11" t="s">
        <v>112</v>
      </c>
      <c r="C11" t="s">
        <v>36</v>
      </c>
      <c r="D11" t="s">
        <v>29</v>
      </c>
      <c r="E11" s="5">
        <v>34118</v>
      </c>
      <c r="F11" t="s">
        <v>299</v>
      </c>
      <c r="G11">
        <v>180</v>
      </c>
      <c r="H11" s="20" t="s">
        <v>110</v>
      </c>
      <c r="I11" t="s">
        <v>113</v>
      </c>
      <c r="J11" s="6">
        <v>510000</v>
      </c>
      <c r="K11" t="s">
        <v>100</v>
      </c>
    </row>
    <row r="12" spans="2:11" x14ac:dyDescent="0.3">
      <c r="B12" t="s">
        <v>5</v>
      </c>
      <c r="C12" t="s">
        <v>28</v>
      </c>
      <c r="D12" t="s">
        <v>29</v>
      </c>
      <c r="E12" s="5">
        <v>33502</v>
      </c>
      <c r="F12" t="s">
        <v>300</v>
      </c>
      <c r="G12">
        <v>185</v>
      </c>
      <c r="H12" s="20" t="s">
        <v>114</v>
      </c>
      <c r="I12" t="s">
        <v>115</v>
      </c>
      <c r="J12" s="6">
        <v>1500000</v>
      </c>
      <c r="K12" t="s">
        <v>107</v>
      </c>
    </row>
    <row r="13" spans="2:11" x14ac:dyDescent="0.3">
      <c r="B13" t="s">
        <v>43</v>
      </c>
      <c r="C13" t="s">
        <v>116</v>
      </c>
      <c r="D13" t="s">
        <v>29</v>
      </c>
      <c r="E13" s="5">
        <v>34529</v>
      </c>
      <c r="F13" t="s">
        <v>117</v>
      </c>
      <c r="G13">
        <v>200</v>
      </c>
      <c r="H13" s="20" t="s">
        <v>118</v>
      </c>
      <c r="I13" t="s">
        <v>373</v>
      </c>
      <c r="J13" s="6">
        <v>1600000</v>
      </c>
      <c r="K13" t="s">
        <v>100</v>
      </c>
    </row>
    <row r="14" spans="2:11" x14ac:dyDescent="0.3">
      <c r="B14" t="s">
        <v>23</v>
      </c>
      <c r="C14" t="s">
        <v>36</v>
      </c>
      <c r="D14" t="s">
        <v>30</v>
      </c>
      <c r="E14" s="5">
        <v>33940</v>
      </c>
      <c r="F14" t="s">
        <v>301</v>
      </c>
      <c r="G14">
        <v>175</v>
      </c>
      <c r="H14" s="20" t="s">
        <v>98</v>
      </c>
      <c r="I14" t="s">
        <v>119</v>
      </c>
      <c r="J14" s="6">
        <v>1275000</v>
      </c>
      <c r="K14" t="s">
        <v>100</v>
      </c>
    </row>
    <row r="15" spans="2:11" x14ac:dyDescent="0.3">
      <c r="B15" t="s">
        <v>37</v>
      </c>
      <c r="C15" t="s">
        <v>38</v>
      </c>
      <c r="D15" t="s">
        <v>32</v>
      </c>
      <c r="E15" s="5">
        <v>32498</v>
      </c>
      <c r="F15" t="s">
        <v>299</v>
      </c>
      <c r="G15">
        <v>190</v>
      </c>
      <c r="H15" s="20" t="s">
        <v>120</v>
      </c>
      <c r="I15" t="s">
        <v>121</v>
      </c>
      <c r="J15" s="6">
        <v>189000</v>
      </c>
      <c r="K15" t="s">
        <v>100</v>
      </c>
    </row>
    <row r="16" spans="2:11" x14ac:dyDescent="0.3">
      <c r="B16" t="s">
        <v>49</v>
      </c>
      <c r="C16" t="s">
        <v>122</v>
      </c>
      <c r="D16" t="s">
        <v>123</v>
      </c>
      <c r="E16" s="5">
        <v>32777</v>
      </c>
      <c r="F16" t="s">
        <v>300</v>
      </c>
      <c r="G16">
        <v>190</v>
      </c>
      <c r="H16" s="20" t="s">
        <v>120</v>
      </c>
      <c r="I16" t="s">
        <v>124</v>
      </c>
      <c r="J16" s="6"/>
      <c r="K16" t="s">
        <v>100</v>
      </c>
    </row>
    <row r="17" spans="2:11" x14ac:dyDescent="0.3">
      <c r="B17" t="s">
        <v>183</v>
      </c>
      <c r="C17" t="s">
        <v>28</v>
      </c>
      <c r="D17" t="s">
        <v>29</v>
      </c>
      <c r="E17" s="5">
        <v>33501</v>
      </c>
      <c r="F17" t="s">
        <v>321</v>
      </c>
      <c r="G17">
        <v>225</v>
      </c>
      <c r="H17" s="21" t="s">
        <v>110</v>
      </c>
      <c r="I17" s="21" t="s">
        <v>341</v>
      </c>
      <c r="J17" s="6">
        <v>220300</v>
      </c>
      <c r="K17" t="s">
        <v>100</v>
      </c>
    </row>
    <row r="18" spans="2:11" x14ac:dyDescent="0.3">
      <c r="B18" t="s">
        <v>295</v>
      </c>
      <c r="C18" t="s">
        <v>27</v>
      </c>
      <c r="D18" t="s">
        <v>324</v>
      </c>
      <c r="E18" s="5">
        <v>32828</v>
      </c>
      <c r="F18" t="s">
        <v>312</v>
      </c>
      <c r="G18">
        <v>215</v>
      </c>
      <c r="H18" s="21" t="s">
        <v>325</v>
      </c>
      <c r="I18" s="21" t="s">
        <v>354</v>
      </c>
      <c r="J18" s="6"/>
      <c r="K18" t="s">
        <v>328</v>
      </c>
    </row>
    <row r="19" spans="2:11" x14ac:dyDescent="0.3">
      <c r="B19" t="s">
        <v>125</v>
      </c>
      <c r="C19" t="s">
        <v>126</v>
      </c>
      <c r="D19" t="s">
        <v>29</v>
      </c>
      <c r="E19" s="5">
        <v>33926</v>
      </c>
      <c r="F19" t="s">
        <v>302</v>
      </c>
      <c r="G19">
        <v>170</v>
      </c>
      <c r="H19" s="20" t="s">
        <v>110</v>
      </c>
      <c r="I19" t="s">
        <v>127</v>
      </c>
      <c r="J19" s="6"/>
      <c r="K19" t="s">
        <v>100</v>
      </c>
    </row>
    <row r="20" spans="2:11" x14ac:dyDescent="0.3">
      <c r="B20" t="s">
        <v>237</v>
      </c>
      <c r="C20" t="s">
        <v>329</v>
      </c>
      <c r="D20" t="s">
        <v>330</v>
      </c>
      <c r="E20" s="5">
        <v>35130</v>
      </c>
      <c r="F20" t="s">
        <v>320</v>
      </c>
      <c r="G20">
        <v>170</v>
      </c>
      <c r="H20" s="21" t="s">
        <v>331</v>
      </c>
      <c r="I20" s="21" t="s">
        <v>360</v>
      </c>
      <c r="J20" s="6">
        <v>425000</v>
      </c>
      <c r="K20" t="s">
        <v>328</v>
      </c>
    </row>
    <row r="21" spans="2:11" x14ac:dyDescent="0.3">
      <c r="B21" t="s">
        <v>56</v>
      </c>
      <c r="C21" t="s">
        <v>126</v>
      </c>
      <c r="D21" t="s">
        <v>29</v>
      </c>
      <c r="E21" s="5">
        <v>32144</v>
      </c>
      <c r="F21" t="s">
        <v>303</v>
      </c>
      <c r="G21">
        <v>225</v>
      </c>
      <c r="H21" s="20" t="s">
        <v>128</v>
      </c>
      <c r="I21" t="s">
        <v>129</v>
      </c>
      <c r="J21" s="6">
        <v>170000</v>
      </c>
      <c r="K21" t="s">
        <v>107</v>
      </c>
    </row>
    <row r="22" spans="2:11" x14ac:dyDescent="0.3">
      <c r="B22" t="s">
        <v>41</v>
      </c>
      <c r="C22" t="s">
        <v>130</v>
      </c>
      <c r="D22" t="s">
        <v>32</v>
      </c>
      <c r="E22" s="5">
        <v>32728</v>
      </c>
      <c r="F22" t="s">
        <v>304</v>
      </c>
      <c r="G22">
        <v>190</v>
      </c>
      <c r="H22" s="20" t="s">
        <v>128</v>
      </c>
      <c r="I22" t="s">
        <v>131</v>
      </c>
      <c r="J22" s="6">
        <v>75000</v>
      </c>
      <c r="K22" t="s">
        <v>107</v>
      </c>
    </row>
    <row r="23" spans="2:11" x14ac:dyDescent="0.3">
      <c r="B23" t="s">
        <v>61</v>
      </c>
      <c r="C23" t="s">
        <v>109</v>
      </c>
      <c r="D23" t="s">
        <v>123</v>
      </c>
      <c r="E23" s="5">
        <v>33435</v>
      </c>
      <c r="F23" t="s">
        <v>304</v>
      </c>
      <c r="G23">
        <v>170</v>
      </c>
      <c r="H23" s="20" t="s">
        <v>110</v>
      </c>
      <c r="I23" t="s">
        <v>132</v>
      </c>
      <c r="J23" s="6"/>
      <c r="K23" t="s">
        <v>100</v>
      </c>
    </row>
    <row r="24" spans="2:11" x14ac:dyDescent="0.3">
      <c r="B24" t="s">
        <v>167</v>
      </c>
      <c r="C24" t="s">
        <v>158</v>
      </c>
      <c r="D24" t="s">
        <v>29</v>
      </c>
      <c r="E24" s="5">
        <v>33083</v>
      </c>
      <c r="F24" t="s">
        <v>168</v>
      </c>
      <c r="G24">
        <v>180</v>
      </c>
      <c r="H24" s="20" t="s">
        <v>98</v>
      </c>
      <c r="I24" s="20" t="s">
        <v>344</v>
      </c>
      <c r="J24" s="6">
        <v>20000</v>
      </c>
      <c r="K24" t="s">
        <v>100</v>
      </c>
    </row>
    <row r="25" spans="2:11" x14ac:dyDescent="0.3">
      <c r="B25" t="s">
        <v>48</v>
      </c>
      <c r="C25" t="s">
        <v>36</v>
      </c>
      <c r="D25" t="s">
        <v>32</v>
      </c>
      <c r="E25" s="5">
        <v>32861</v>
      </c>
      <c r="F25" t="s">
        <v>304</v>
      </c>
      <c r="G25">
        <v>190</v>
      </c>
      <c r="H25" s="20" t="s">
        <v>120</v>
      </c>
      <c r="I25" t="s">
        <v>133</v>
      </c>
      <c r="J25" s="6">
        <v>1600000</v>
      </c>
      <c r="K25" t="s">
        <v>100</v>
      </c>
    </row>
    <row r="26" spans="2:11" x14ac:dyDescent="0.3">
      <c r="B26" t="s">
        <v>134</v>
      </c>
      <c r="C26" t="s">
        <v>38</v>
      </c>
      <c r="D26" t="s">
        <v>29</v>
      </c>
      <c r="E26" s="5">
        <v>33410</v>
      </c>
      <c r="F26" t="s">
        <v>305</v>
      </c>
      <c r="G26">
        <v>220</v>
      </c>
      <c r="H26" s="20" t="s">
        <v>98</v>
      </c>
      <c r="I26" t="s">
        <v>135</v>
      </c>
      <c r="J26" s="6"/>
      <c r="K26" t="s">
        <v>100</v>
      </c>
    </row>
    <row r="27" spans="2:11" x14ac:dyDescent="0.3">
      <c r="B27" t="s">
        <v>187</v>
      </c>
      <c r="C27" t="s">
        <v>28</v>
      </c>
      <c r="D27" t="s">
        <v>29</v>
      </c>
      <c r="E27" s="5">
        <v>33722</v>
      </c>
      <c r="F27" t="s">
        <v>171</v>
      </c>
      <c r="G27">
        <v>195</v>
      </c>
      <c r="H27" s="21" t="s">
        <v>174</v>
      </c>
      <c r="I27" s="21" t="s">
        <v>357</v>
      </c>
      <c r="J27" s="6"/>
      <c r="K27" t="s">
        <v>100</v>
      </c>
    </row>
    <row r="28" spans="2:11" x14ac:dyDescent="0.3">
      <c r="B28" t="s">
        <v>2</v>
      </c>
      <c r="C28" t="s">
        <v>35</v>
      </c>
      <c r="D28" t="s">
        <v>30</v>
      </c>
      <c r="E28" s="5">
        <v>32555</v>
      </c>
      <c r="F28" t="s">
        <v>306</v>
      </c>
      <c r="G28">
        <v>195</v>
      </c>
      <c r="H28" s="20" t="s">
        <v>114</v>
      </c>
      <c r="I28" t="s">
        <v>136</v>
      </c>
      <c r="J28" s="6">
        <v>140000</v>
      </c>
      <c r="K28" t="s">
        <v>100</v>
      </c>
    </row>
    <row r="29" spans="2:11" x14ac:dyDescent="0.3">
      <c r="B29" t="s">
        <v>22</v>
      </c>
      <c r="C29" t="s">
        <v>308</v>
      </c>
      <c r="D29" t="s">
        <v>29</v>
      </c>
      <c r="E29" s="5">
        <v>32741</v>
      </c>
      <c r="F29" t="s">
        <v>307</v>
      </c>
      <c r="G29">
        <v>205</v>
      </c>
      <c r="H29" s="20" t="s">
        <v>102</v>
      </c>
      <c r="I29" t="s">
        <v>137</v>
      </c>
      <c r="J29" s="6"/>
      <c r="K29" t="s">
        <v>100</v>
      </c>
    </row>
    <row r="30" spans="2:11" x14ac:dyDescent="0.3">
      <c r="B30" t="s">
        <v>3</v>
      </c>
      <c r="C30" t="s">
        <v>309</v>
      </c>
      <c r="D30" t="s">
        <v>29</v>
      </c>
      <c r="E30" s="5">
        <v>32703</v>
      </c>
      <c r="F30" t="s">
        <v>307</v>
      </c>
      <c r="G30">
        <v>175</v>
      </c>
      <c r="H30" s="20" t="s">
        <v>102</v>
      </c>
      <c r="I30" t="s">
        <v>138</v>
      </c>
      <c r="J30" s="6">
        <v>625000</v>
      </c>
      <c r="K30" t="s">
        <v>100</v>
      </c>
    </row>
    <row r="31" spans="2:11" x14ac:dyDescent="0.3">
      <c r="B31" t="s">
        <v>139</v>
      </c>
      <c r="C31" t="s">
        <v>126</v>
      </c>
      <c r="D31" t="s">
        <v>29</v>
      </c>
      <c r="E31" s="5">
        <v>32402</v>
      </c>
      <c r="F31" t="s">
        <v>306</v>
      </c>
      <c r="G31">
        <v>215</v>
      </c>
      <c r="H31" s="20" t="s">
        <v>105</v>
      </c>
      <c r="I31" t="s">
        <v>140</v>
      </c>
      <c r="J31" s="6"/>
      <c r="K31" t="s">
        <v>107</v>
      </c>
    </row>
    <row r="32" spans="2:11" x14ac:dyDescent="0.3">
      <c r="B32" t="s">
        <v>281</v>
      </c>
      <c r="C32" t="s">
        <v>329</v>
      </c>
      <c r="D32" t="s">
        <v>330</v>
      </c>
      <c r="E32" s="5">
        <v>34148</v>
      </c>
      <c r="F32" t="s">
        <v>320</v>
      </c>
      <c r="G32">
        <v>165</v>
      </c>
      <c r="H32" s="21" t="s">
        <v>335</v>
      </c>
      <c r="I32" s="21" t="s">
        <v>356</v>
      </c>
      <c r="J32" s="6"/>
      <c r="K32" t="s">
        <v>328</v>
      </c>
    </row>
    <row r="33" spans="2:11" x14ac:dyDescent="0.3">
      <c r="B33" t="s">
        <v>166</v>
      </c>
      <c r="C33" t="s">
        <v>33</v>
      </c>
      <c r="D33" t="s">
        <v>30</v>
      </c>
      <c r="E33" s="5">
        <v>33231</v>
      </c>
      <c r="F33" t="s">
        <v>316</v>
      </c>
      <c r="G33">
        <v>195</v>
      </c>
      <c r="H33" s="20" t="s">
        <v>165</v>
      </c>
      <c r="I33" s="20" t="s">
        <v>348</v>
      </c>
      <c r="J33" s="6"/>
      <c r="K33" t="s">
        <v>100</v>
      </c>
    </row>
    <row r="34" spans="2:11" x14ac:dyDescent="0.3">
      <c r="B34" t="s">
        <v>141</v>
      </c>
      <c r="C34" t="s">
        <v>126</v>
      </c>
      <c r="D34" t="s">
        <v>29</v>
      </c>
      <c r="E34" s="5">
        <v>32538</v>
      </c>
      <c r="F34" t="s">
        <v>304</v>
      </c>
      <c r="G34">
        <v>170</v>
      </c>
      <c r="H34" s="20" t="s">
        <v>142</v>
      </c>
      <c r="I34" t="s">
        <v>143</v>
      </c>
      <c r="J34" s="6"/>
      <c r="K34" t="s">
        <v>107</v>
      </c>
    </row>
    <row r="35" spans="2:11" x14ac:dyDescent="0.3">
      <c r="B35" t="s">
        <v>292</v>
      </c>
      <c r="C35" t="s">
        <v>164</v>
      </c>
      <c r="D35" t="s">
        <v>29</v>
      </c>
      <c r="E35" s="5">
        <v>34197</v>
      </c>
      <c r="F35" t="s">
        <v>306</v>
      </c>
      <c r="G35">
        <v>180</v>
      </c>
      <c r="H35" s="20" t="s">
        <v>358</v>
      </c>
      <c r="I35" s="20" t="s">
        <v>359</v>
      </c>
      <c r="J35" s="6">
        <v>200000</v>
      </c>
      <c r="K35" t="s">
        <v>100</v>
      </c>
    </row>
    <row r="36" spans="2:11" x14ac:dyDescent="0.3">
      <c r="B36" t="s">
        <v>18</v>
      </c>
      <c r="C36" t="s">
        <v>31</v>
      </c>
      <c r="D36" t="s">
        <v>32</v>
      </c>
      <c r="E36" s="5">
        <v>33156</v>
      </c>
      <c r="F36" t="s">
        <v>296</v>
      </c>
      <c r="G36">
        <v>185</v>
      </c>
      <c r="H36" s="20" t="s">
        <v>114</v>
      </c>
      <c r="I36" t="s">
        <v>145</v>
      </c>
      <c r="J36" s="6">
        <v>1300000</v>
      </c>
      <c r="K36" t="s">
        <v>107</v>
      </c>
    </row>
    <row r="37" spans="2:11" x14ac:dyDescent="0.3">
      <c r="B37" t="s">
        <v>252</v>
      </c>
      <c r="C37" t="s">
        <v>326</v>
      </c>
      <c r="D37" t="s">
        <v>327</v>
      </c>
      <c r="E37" s="5">
        <v>33261</v>
      </c>
      <c r="F37" t="s">
        <v>307</v>
      </c>
      <c r="G37">
        <v>185</v>
      </c>
      <c r="H37" s="21" t="s">
        <v>325</v>
      </c>
      <c r="I37" s="21" t="s">
        <v>342</v>
      </c>
      <c r="J37" s="6">
        <v>165100</v>
      </c>
      <c r="K37" t="s">
        <v>328</v>
      </c>
    </row>
    <row r="38" spans="2:11" x14ac:dyDescent="0.3">
      <c r="B38" t="s">
        <v>184</v>
      </c>
      <c r="C38" t="s">
        <v>185</v>
      </c>
      <c r="D38" t="s">
        <v>30</v>
      </c>
      <c r="E38" s="5">
        <v>33017</v>
      </c>
      <c r="F38" t="s">
        <v>117</v>
      </c>
      <c r="G38">
        <v>210</v>
      </c>
      <c r="H38" s="21" t="s">
        <v>120</v>
      </c>
      <c r="I38" s="21" t="s">
        <v>346</v>
      </c>
      <c r="J38" s="6"/>
      <c r="K38" t="s">
        <v>100</v>
      </c>
    </row>
    <row r="39" spans="2:11" x14ac:dyDescent="0.3">
      <c r="B39" t="s">
        <v>175</v>
      </c>
      <c r="C39" t="s">
        <v>126</v>
      </c>
      <c r="D39" t="s">
        <v>29</v>
      </c>
      <c r="E39" s="5">
        <v>32724</v>
      </c>
      <c r="F39" t="s">
        <v>317</v>
      </c>
      <c r="G39">
        <v>225</v>
      </c>
      <c r="H39" s="20" t="s">
        <v>102</v>
      </c>
      <c r="I39" s="20" t="s">
        <v>355</v>
      </c>
      <c r="J39" s="6"/>
      <c r="K39" t="s">
        <v>100</v>
      </c>
    </row>
    <row r="40" spans="2:11" x14ac:dyDescent="0.3">
      <c r="B40" t="s">
        <v>179</v>
      </c>
      <c r="C40" t="s">
        <v>35</v>
      </c>
      <c r="D40" t="s">
        <v>30</v>
      </c>
      <c r="E40" s="5">
        <v>33650</v>
      </c>
      <c r="F40" t="s">
        <v>101</v>
      </c>
      <c r="G40">
        <v>185</v>
      </c>
      <c r="H40" s="21" t="s">
        <v>180</v>
      </c>
      <c r="I40" s="21" t="s">
        <v>336</v>
      </c>
      <c r="J40" s="6">
        <v>1850000</v>
      </c>
      <c r="K40" t="s">
        <v>100</v>
      </c>
    </row>
    <row r="41" spans="2:11" x14ac:dyDescent="0.3">
      <c r="B41" t="s">
        <v>178</v>
      </c>
      <c r="C41" t="s">
        <v>28</v>
      </c>
      <c r="D41" t="s">
        <v>29</v>
      </c>
      <c r="E41" s="5">
        <v>33862</v>
      </c>
      <c r="F41" t="s">
        <v>318</v>
      </c>
      <c r="G41">
        <v>195</v>
      </c>
      <c r="H41" s="21" t="s">
        <v>165</v>
      </c>
      <c r="I41" s="21" t="s">
        <v>349</v>
      </c>
      <c r="J41" s="6"/>
      <c r="K41" t="s">
        <v>100</v>
      </c>
    </row>
    <row r="42" spans="2:11" x14ac:dyDescent="0.3">
      <c r="B42" t="s">
        <v>363</v>
      </c>
      <c r="C42" t="s">
        <v>364</v>
      </c>
      <c r="D42" t="s">
        <v>365</v>
      </c>
      <c r="E42" s="5">
        <v>33578</v>
      </c>
      <c r="F42" t="s">
        <v>366</v>
      </c>
      <c r="G42">
        <v>195</v>
      </c>
      <c r="H42" s="21" t="s">
        <v>367</v>
      </c>
      <c r="I42" s="21" t="s">
        <v>368</v>
      </c>
      <c r="J42" s="6">
        <v>510000</v>
      </c>
      <c r="K42" s="21" t="s">
        <v>369</v>
      </c>
    </row>
    <row r="43" spans="2:11" x14ac:dyDescent="0.3">
      <c r="B43" t="s">
        <v>54</v>
      </c>
      <c r="C43" t="s">
        <v>27</v>
      </c>
      <c r="D43" t="s">
        <v>30</v>
      </c>
      <c r="E43" s="5">
        <v>32185</v>
      </c>
      <c r="F43" t="s">
        <v>296</v>
      </c>
      <c r="G43">
        <v>170</v>
      </c>
      <c r="H43" s="20" t="s">
        <v>105</v>
      </c>
      <c r="I43" t="s">
        <v>146</v>
      </c>
      <c r="J43" s="6"/>
      <c r="K43" t="s">
        <v>100</v>
      </c>
    </row>
    <row r="44" spans="2:11" x14ac:dyDescent="0.3">
      <c r="B44" t="s">
        <v>162</v>
      </c>
      <c r="C44" t="s">
        <v>34</v>
      </c>
      <c r="D44" t="s">
        <v>29</v>
      </c>
      <c r="E44" s="5">
        <v>34684</v>
      </c>
      <c r="F44" t="s">
        <v>315</v>
      </c>
      <c r="G44">
        <v>175</v>
      </c>
      <c r="H44" s="20" t="s">
        <v>163</v>
      </c>
      <c r="I44" s="20" t="s">
        <v>350</v>
      </c>
      <c r="J44" s="6">
        <v>1500000</v>
      </c>
      <c r="K44" t="s">
        <v>100</v>
      </c>
    </row>
    <row r="45" spans="2:11" x14ac:dyDescent="0.3">
      <c r="B45" t="s">
        <v>7</v>
      </c>
      <c r="C45" t="s">
        <v>27</v>
      </c>
      <c r="D45" t="s">
        <v>30</v>
      </c>
      <c r="E45" s="5">
        <v>33774</v>
      </c>
      <c r="F45" t="s">
        <v>117</v>
      </c>
      <c r="G45">
        <v>200</v>
      </c>
      <c r="H45" s="20" t="s">
        <v>128</v>
      </c>
      <c r="I45" t="s">
        <v>106</v>
      </c>
      <c r="J45" s="6">
        <v>120000</v>
      </c>
      <c r="K45" t="s">
        <v>107</v>
      </c>
    </row>
    <row r="46" spans="2:11" x14ac:dyDescent="0.3">
      <c r="B46" t="s">
        <v>47</v>
      </c>
      <c r="C46" t="s">
        <v>147</v>
      </c>
      <c r="D46" t="s">
        <v>29</v>
      </c>
      <c r="E46" s="5">
        <v>33477</v>
      </c>
      <c r="F46" t="s">
        <v>117</v>
      </c>
      <c r="G46">
        <v>210</v>
      </c>
      <c r="H46" s="20" t="s">
        <v>98</v>
      </c>
      <c r="I46" t="s">
        <v>148</v>
      </c>
      <c r="J46" s="6">
        <v>678790</v>
      </c>
      <c r="K46" t="s">
        <v>100</v>
      </c>
    </row>
    <row r="47" spans="2:11" x14ac:dyDescent="0.3">
      <c r="B47" t="s">
        <v>190</v>
      </c>
      <c r="C47" t="s">
        <v>372</v>
      </c>
      <c r="D47" t="s">
        <v>29</v>
      </c>
      <c r="E47" s="5">
        <v>33463</v>
      </c>
      <c r="F47" t="s">
        <v>306</v>
      </c>
      <c r="G47">
        <v>195</v>
      </c>
      <c r="H47" s="21" t="s">
        <v>323</v>
      </c>
      <c r="I47" s="21" t="s">
        <v>351</v>
      </c>
      <c r="J47" s="6"/>
      <c r="K47" t="s">
        <v>107</v>
      </c>
    </row>
    <row r="48" spans="2:11" x14ac:dyDescent="0.3">
      <c r="B48" t="s">
        <v>259</v>
      </c>
      <c r="C48" t="s">
        <v>333</v>
      </c>
      <c r="D48" t="s">
        <v>327</v>
      </c>
      <c r="E48" s="5">
        <v>35050</v>
      </c>
      <c r="F48" t="s">
        <v>334</v>
      </c>
      <c r="G48">
        <v>185</v>
      </c>
      <c r="H48" s="21" t="s">
        <v>332</v>
      </c>
      <c r="I48" s="21" t="s">
        <v>339</v>
      </c>
      <c r="J48" s="6">
        <v>150000</v>
      </c>
      <c r="K48" t="s">
        <v>328</v>
      </c>
    </row>
    <row r="49" spans="2:11" x14ac:dyDescent="0.3">
      <c r="B49" t="s">
        <v>181</v>
      </c>
      <c r="C49" t="s">
        <v>35</v>
      </c>
      <c r="D49" t="s">
        <v>182</v>
      </c>
      <c r="E49" s="5">
        <v>34579</v>
      </c>
      <c r="F49" t="s">
        <v>320</v>
      </c>
      <c r="G49">
        <v>191</v>
      </c>
      <c r="H49" s="21" t="s">
        <v>163</v>
      </c>
      <c r="I49" s="21" t="s">
        <v>337</v>
      </c>
      <c r="J49" s="6">
        <v>1785300</v>
      </c>
      <c r="K49" t="s">
        <v>100</v>
      </c>
    </row>
    <row r="50" spans="2:11" x14ac:dyDescent="0.3">
      <c r="B50" t="s">
        <v>169</v>
      </c>
      <c r="C50" t="s">
        <v>170</v>
      </c>
      <c r="D50" t="s">
        <v>32</v>
      </c>
      <c r="E50" s="5">
        <v>33917</v>
      </c>
      <c r="F50" t="s">
        <v>171</v>
      </c>
      <c r="G50">
        <v>220</v>
      </c>
      <c r="H50" s="20" t="s">
        <v>165</v>
      </c>
      <c r="I50" s="20" t="s">
        <v>343</v>
      </c>
      <c r="J50" s="6">
        <v>75000</v>
      </c>
      <c r="K50" t="s">
        <v>100</v>
      </c>
    </row>
    <row r="51" spans="2:11" x14ac:dyDescent="0.3">
      <c r="B51" t="s">
        <v>62</v>
      </c>
      <c r="C51" t="s">
        <v>28</v>
      </c>
      <c r="D51" t="s">
        <v>29</v>
      </c>
      <c r="E51" s="5">
        <v>33015</v>
      </c>
      <c r="F51" t="s">
        <v>306</v>
      </c>
      <c r="G51">
        <v>200</v>
      </c>
      <c r="H51" s="20" t="s">
        <v>102</v>
      </c>
      <c r="I51" t="s">
        <v>149</v>
      </c>
      <c r="J51" s="6">
        <v>175000</v>
      </c>
      <c r="K51" t="s">
        <v>100</v>
      </c>
    </row>
    <row r="52" spans="2:11" x14ac:dyDescent="0.3">
      <c r="B52" t="s">
        <v>186</v>
      </c>
      <c r="C52" t="s">
        <v>126</v>
      </c>
      <c r="D52" t="s">
        <v>29</v>
      </c>
      <c r="E52" s="5">
        <v>33896</v>
      </c>
      <c r="F52" t="s">
        <v>171</v>
      </c>
      <c r="G52">
        <v>195</v>
      </c>
      <c r="H52" s="21" t="s">
        <v>110</v>
      </c>
      <c r="I52" s="21" t="s">
        <v>352</v>
      </c>
      <c r="J52" s="6">
        <v>300000</v>
      </c>
      <c r="K52" t="s">
        <v>100</v>
      </c>
    </row>
    <row r="53" spans="2:11" x14ac:dyDescent="0.3">
      <c r="B53" t="s">
        <v>6</v>
      </c>
      <c r="C53" t="s">
        <v>28</v>
      </c>
      <c r="D53" t="s">
        <v>29</v>
      </c>
      <c r="E53" s="5">
        <v>32570</v>
      </c>
      <c r="F53" t="s">
        <v>307</v>
      </c>
      <c r="G53">
        <v>185</v>
      </c>
      <c r="H53" s="20" t="s">
        <v>150</v>
      </c>
      <c r="I53" t="s">
        <v>393</v>
      </c>
      <c r="J53" s="6">
        <v>751500</v>
      </c>
      <c r="K53" t="s">
        <v>100</v>
      </c>
    </row>
    <row r="54" spans="2:11" x14ac:dyDescent="0.3">
      <c r="B54" t="s">
        <v>63</v>
      </c>
      <c r="C54" t="s">
        <v>28</v>
      </c>
      <c r="D54" t="s">
        <v>29</v>
      </c>
      <c r="E54" s="5">
        <v>33438</v>
      </c>
      <c r="F54" t="s">
        <v>307</v>
      </c>
      <c r="G54">
        <v>170</v>
      </c>
      <c r="H54" s="20" t="s">
        <v>110</v>
      </c>
      <c r="I54" t="s">
        <v>111</v>
      </c>
      <c r="J54" s="6"/>
      <c r="K54" t="s">
        <v>100</v>
      </c>
    </row>
    <row r="55" spans="2:11" x14ac:dyDescent="0.3">
      <c r="B55" t="s">
        <v>44</v>
      </c>
      <c r="C55" t="s">
        <v>31</v>
      </c>
      <c r="D55" t="s">
        <v>123</v>
      </c>
      <c r="E55" s="5">
        <v>32873</v>
      </c>
      <c r="F55" t="s">
        <v>310</v>
      </c>
      <c r="G55">
        <v>175</v>
      </c>
      <c r="H55" s="20" t="s">
        <v>120</v>
      </c>
      <c r="I55" t="s">
        <v>151</v>
      </c>
      <c r="J55" s="6"/>
      <c r="K55" t="s">
        <v>100</v>
      </c>
    </row>
    <row r="56" spans="2:11" x14ac:dyDescent="0.3">
      <c r="B56" t="s">
        <v>45</v>
      </c>
      <c r="C56" t="s">
        <v>370</v>
      </c>
      <c r="D56" t="s">
        <v>29</v>
      </c>
      <c r="E56" s="5">
        <v>33252</v>
      </c>
      <c r="F56" t="s">
        <v>311</v>
      </c>
      <c r="G56">
        <v>210</v>
      </c>
      <c r="H56" s="20" t="s">
        <v>120</v>
      </c>
      <c r="I56" t="s">
        <v>152</v>
      </c>
      <c r="J56" s="6">
        <v>1430400</v>
      </c>
      <c r="K56" t="s">
        <v>100</v>
      </c>
    </row>
    <row r="57" spans="2:11" x14ac:dyDescent="0.3">
      <c r="B57" t="s">
        <v>55</v>
      </c>
      <c r="C57" t="s">
        <v>38</v>
      </c>
      <c r="D57" t="s">
        <v>32</v>
      </c>
      <c r="E57" s="5">
        <v>34227</v>
      </c>
      <c r="F57" t="s">
        <v>307</v>
      </c>
      <c r="G57">
        <v>190</v>
      </c>
      <c r="H57" s="20" t="s">
        <v>153</v>
      </c>
      <c r="I57" t="s">
        <v>154</v>
      </c>
      <c r="J57" s="6">
        <v>700000</v>
      </c>
      <c r="K57" t="s">
        <v>100</v>
      </c>
    </row>
    <row r="58" spans="2:11" x14ac:dyDescent="0.3">
      <c r="B58" t="s">
        <v>177</v>
      </c>
      <c r="C58" t="s">
        <v>28</v>
      </c>
      <c r="D58" t="s">
        <v>29</v>
      </c>
      <c r="E58" s="5">
        <v>34929</v>
      </c>
      <c r="F58" t="s">
        <v>319</v>
      </c>
      <c r="G58">
        <v>170</v>
      </c>
      <c r="H58" s="20" t="s">
        <v>163</v>
      </c>
      <c r="I58" s="20" t="s">
        <v>338</v>
      </c>
      <c r="J58" s="6">
        <v>750000</v>
      </c>
      <c r="K58" t="s">
        <v>100</v>
      </c>
    </row>
    <row r="59" spans="2:11" x14ac:dyDescent="0.3">
      <c r="B59" t="s">
        <v>155</v>
      </c>
      <c r="C59" t="s">
        <v>35</v>
      </c>
      <c r="D59" t="s">
        <v>30</v>
      </c>
      <c r="E59" s="5">
        <v>33226</v>
      </c>
      <c r="F59" t="s">
        <v>312</v>
      </c>
      <c r="G59">
        <v>195</v>
      </c>
      <c r="H59" s="20" t="s">
        <v>120</v>
      </c>
      <c r="I59" t="s">
        <v>156</v>
      </c>
      <c r="J59" s="6">
        <v>404400</v>
      </c>
      <c r="K59" t="s">
        <v>100</v>
      </c>
    </row>
    <row r="60" spans="2:11" x14ac:dyDescent="0.3">
      <c r="B60" t="s">
        <v>39</v>
      </c>
      <c r="C60" t="s">
        <v>35</v>
      </c>
      <c r="D60" t="s">
        <v>40</v>
      </c>
      <c r="E60" s="5">
        <v>32194</v>
      </c>
      <c r="F60" t="s">
        <v>313</v>
      </c>
      <c r="G60">
        <v>200</v>
      </c>
      <c r="H60" s="20" t="s">
        <v>114</v>
      </c>
      <c r="I60" t="s">
        <v>157</v>
      </c>
      <c r="J60" s="6">
        <v>40000</v>
      </c>
      <c r="K60" t="s">
        <v>107</v>
      </c>
    </row>
    <row r="61" spans="2:11" x14ac:dyDescent="0.3">
      <c r="B61" t="s">
        <v>25</v>
      </c>
      <c r="C61" t="s">
        <v>158</v>
      </c>
      <c r="D61" t="s">
        <v>29</v>
      </c>
      <c r="E61" s="5">
        <v>32930</v>
      </c>
      <c r="F61" t="s">
        <v>305</v>
      </c>
      <c r="G61">
        <v>190</v>
      </c>
      <c r="H61" s="20" t="s">
        <v>120</v>
      </c>
      <c r="I61" t="s">
        <v>159</v>
      </c>
      <c r="J61" s="6"/>
      <c r="K61" t="s">
        <v>100</v>
      </c>
    </row>
    <row r="62" spans="2:11" x14ac:dyDescent="0.3">
      <c r="B62" t="s">
        <v>4</v>
      </c>
      <c r="C62" t="s">
        <v>28</v>
      </c>
      <c r="D62" t="s">
        <v>29</v>
      </c>
      <c r="E62" s="5">
        <v>33805</v>
      </c>
      <c r="F62" t="s">
        <v>313</v>
      </c>
      <c r="G62">
        <v>204</v>
      </c>
      <c r="H62" s="20" t="s">
        <v>98</v>
      </c>
      <c r="I62" t="s">
        <v>160</v>
      </c>
      <c r="J62" s="6">
        <v>1300000</v>
      </c>
      <c r="K62" t="s">
        <v>100</v>
      </c>
    </row>
    <row r="63" spans="2:11" x14ac:dyDescent="0.3">
      <c r="B63" t="s">
        <v>50</v>
      </c>
      <c r="C63" t="s">
        <v>28</v>
      </c>
      <c r="D63" t="s">
        <v>29</v>
      </c>
      <c r="E63" s="5">
        <v>33713</v>
      </c>
      <c r="F63" t="s">
        <v>307</v>
      </c>
      <c r="G63">
        <v>190</v>
      </c>
      <c r="H63" s="20" t="s">
        <v>118</v>
      </c>
      <c r="I63" t="s">
        <v>151</v>
      </c>
      <c r="J63" s="6"/>
      <c r="K63" t="s">
        <v>100</v>
      </c>
    </row>
    <row r="64" spans="2:11" x14ac:dyDescent="0.3">
      <c r="B64" t="s">
        <v>188</v>
      </c>
      <c r="C64" t="s">
        <v>28</v>
      </c>
      <c r="D64" t="s">
        <v>29</v>
      </c>
      <c r="E64" s="5">
        <v>32718</v>
      </c>
      <c r="F64" t="s">
        <v>171</v>
      </c>
      <c r="G64">
        <v>195</v>
      </c>
      <c r="H64" s="21" t="s">
        <v>189</v>
      </c>
      <c r="I64" s="21" t="s">
        <v>354</v>
      </c>
      <c r="J64" s="6"/>
      <c r="K64" t="s">
        <v>100</v>
      </c>
    </row>
    <row r="69" spans="2:11" x14ac:dyDescent="0.3">
      <c r="B69" t="s">
        <v>191</v>
      </c>
    </row>
    <row r="70" spans="2:11" x14ac:dyDescent="0.3">
      <c r="B70" t="s">
        <v>19</v>
      </c>
      <c r="C70" t="s">
        <v>28</v>
      </c>
      <c r="D70" t="s">
        <v>29</v>
      </c>
      <c r="E70" t="s">
        <v>192</v>
      </c>
      <c r="H70" t="s">
        <v>142</v>
      </c>
      <c r="I70" t="s">
        <v>193</v>
      </c>
      <c r="K70" t="s">
        <v>107</v>
      </c>
    </row>
    <row r="71" spans="2:11" x14ac:dyDescent="0.3">
      <c r="B71" t="s">
        <v>24</v>
      </c>
      <c r="C71" t="s">
        <v>28</v>
      </c>
      <c r="D71" t="s">
        <v>29</v>
      </c>
      <c r="E71" t="s">
        <v>144</v>
      </c>
      <c r="H71" t="s">
        <v>114</v>
      </c>
      <c r="I71" t="s">
        <v>194</v>
      </c>
      <c r="J71" s="14">
        <v>2875000</v>
      </c>
      <c r="K71" t="s">
        <v>107</v>
      </c>
    </row>
    <row r="72" spans="2:11" x14ac:dyDescent="0.3">
      <c r="B72" t="s">
        <v>0</v>
      </c>
      <c r="C72" t="s">
        <v>33</v>
      </c>
      <c r="D72" t="s">
        <v>32</v>
      </c>
      <c r="E72" t="s">
        <v>195</v>
      </c>
      <c r="H72" t="s">
        <v>114</v>
      </c>
      <c r="I72" t="s">
        <v>196</v>
      </c>
      <c r="K72" t="s">
        <v>107</v>
      </c>
    </row>
    <row r="73" spans="2:11" x14ac:dyDescent="0.3">
      <c r="B73" t="s">
        <v>42</v>
      </c>
      <c r="C73" t="s">
        <v>28</v>
      </c>
      <c r="D73" t="s">
        <v>29</v>
      </c>
      <c r="E73" t="s">
        <v>197</v>
      </c>
      <c r="H73" t="s">
        <v>198</v>
      </c>
      <c r="I73" t="s">
        <v>199</v>
      </c>
      <c r="J73" s="14">
        <v>1900000</v>
      </c>
      <c r="K73" t="s">
        <v>107</v>
      </c>
    </row>
    <row r="74" spans="2:11" x14ac:dyDescent="0.3">
      <c r="B74" t="s">
        <v>51</v>
      </c>
      <c r="C74" t="s">
        <v>35</v>
      </c>
      <c r="D74" t="s">
        <v>30</v>
      </c>
      <c r="E74" t="s">
        <v>200</v>
      </c>
      <c r="H74" t="s">
        <v>201</v>
      </c>
      <c r="I74" t="s">
        <v>202</v>
      </c>
      <c r="K74" t="s">
        <v>107</v>
      </c>
    </row>
    <row r="75" spans="2:11" x14ac:dyDescent="0.3">
      <c r="B75" t="s">
        <v>203</v>
      </c>
      <c r="C75" t="s">
        <v>185</v>
      </c>
      <c r="D75" t="s">
        <v>182</v>
      </c>
      <c r="E75" t="s">
        <v>204</v>
      </c>
      <c r="H75" t="s">
        <v>114</v>
      </c>
      <c r="I75" t="s">
        <v>205</v>
      </c>
      <c r="K75" t="s">
        <v>107</v>
      </c>
    </row>
    <row r="76" spans="2:11" x14ac:dyDescent="0.3">
      <c r="B76" t="s">
        <v>46</v>
      </c>
      <c r="C76" t="s">
        <v>28</v>
      </c>
      <c r="D76" t="s">
        <v>29</v>
      </c>
      <c r="E76" t="s">
        <v>206</v>
      </c>
      <c r="H76" t="s">
        <v>120</v>
      </c>
      <c r="I76" t="s">
        <v>207</v>
      </c>
      <c r="K76" t="s">
        <v>107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2014종합</vt:lpstr>
      <vt:lpstr>개별랭킹</vt:lpstr>
      <vt:lpstr>정리</vt:lpstr>
      <vt:lpstr>DB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FreeRedbird</dc:creator>
  <cp:lastModifiedBy>S Lim</cp:lastModifiedBy>
  <dcterms:created xsi:type="dcterms:W3CDTF">2010-12-17T06:55:50Z</dcterms:created>
  <dcterms:modified xsi:type="dcterms:W3CDTF">2014-01-16T17:44:59Z</dcterms:modified>
</cp:coreProperties>
</file>