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20" windowHeight="14340" activeTab="0"/>
  </bookViews>
  <sheets>
    <sheet name="Starter" sheetId="1" r:id="rId1"/>
    <sheet name="SeasonStat" sheetId="2" r:id="rId2"/>
    <sheet name="ParkFactor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<sst xmlns="http://schemas.openxmlformats.org/spreadsheetml/2006/main" count="70" uniqueCount="70">
  <si>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Pitcher</t>
  </si>
  <si>
    <t>FIP</t>
  </si>
  <si>
    <t>Park Factor</t>
  </si>
  <si>
    <t>adjusted RA</t>
  </si>
  <si>
    <t>Total Innings</t>
  </si>
  <si>
    <t>Game</t>
  </si>
  <si>
    <t>IP/G</t>
  </si>
  <si>
    <t>Runs per Win</t>
  </si>
  <si>
    <t>RAA/9</t>
  </si>
  <si>
    <t>WAA/9</t>
  </si>
  <si>
    <t>Expected Win%</t>
  </si>
  <si>
    <t>Replacement</t>
  </si>
  <si>
    <t>WAR/9</t>
  </si>
  <si>
    <t>League avg RA</t>
  </si>
  <si>
    <t>WAR(pitching)</t>
  </si>
  <si>
    <t>WAR(batting)</t>
  </si>
  <si>
    <t>WAR(overall)</t>
  </si>
  <si>
    <t>lgER</t>
  </si>
  <si>
    <t>lgK</t>
  </si>
  <si>
    <t>lgHR</t>
  </si>
  <si>
    <t>lgBB</t>
  </si>
  <si>
    <t>lgIBB</t>
  </si>
  <si>
    <t>lgHBP</t>
  </si>
  <si>
    <t>FIP Con.</t>
  </si>
  <si>
    <t>lgIP</t>
  </si>
  <si>
    <t>lgR</t>
  </si>
  <si>
    <t>lgFIP</t>
  </si>
  <si>
    <t>lgERA</t>
  </si>
  <si>
    <t>KIA</t>
  </si>
  <si>
    <t>광주</t>
  </si>
  <si>
    <t>롯데</t>
  </si>
  <si>
    <t>사직</t>
  </si>
  <si>
    <t>삼성</t>
  </si>
  <si>
    <t>대구</t>
  </si>
  <si>
    <t>한화</t>
  </si>
  <si>
    <t>대전</t>
  </si>
  <si>
    <t>LG</t>
  </si>
  <si>
    <t>잠실</t>
  </si>
  <si>
    <t>두산</t>
  </si>
  <si>
    <t>SK</t>
  </si>
  <si>
    <t>문학</t>
  </si>
  <si>
    <t>히어로즈</t>
  </si>
  <si>
    <t>목동</t>
  </si>
  <si>
    <t>Run PF</t>
  </si>
  <si>
    <t>잠실,잠실2</t>
  </si>
  <si>
    <t>Adjusted PF</t>
  </si>
  <si>
    <t>KBO 09</t>
  </si>
  <si>
    <t>KBO 07</t>
  </si>
  <si>
    <t>KBO 08</t>
  </si>
  <si>
    <t>KBO 09</t>
  </si>
  <si>
    <t>lgRA</t>
  </si>
  <si>
    <t>ERA/RA</t>
  </si>
  <si>
    <t>ERA/RA</t>
  </si>
  <si>
    <t>김광현</t>
  </si>
  <si>
    <t>FIP Constant</t>
  </si>
  <si>
    <t>HR</t>
  </si>
  <si>
    <t>BB</t>
  </si>
  <si>
    <t>K</t>
  </si>
  <si>
    <t>IBB</t>
  </si>
  <si>
    <t>HBP</t>
  </si>
  <si>
    <t>봉중근</t>
  </si>
  <si>
    <t>류현진</t>
  </si>
  <si>
    <t>조정훈</t>
  </si>
  <si>
    <t>이현승</t>
  </si>
  <si>
    <t>KBO 08</t>
  </si>
  <si>
    <t>손민한</t>
  </si>
  <si>
    <t>장원삼</t>
  </si>
  <si>
    <t>윤석민</t>
  </si>
  <si>
    <t>마일영</t>
  </si>
  <si>
    <t>송진우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</si>
</sst>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00000_ "/>
    <numFmt numFmtId="180" formatCode="0.0000000_ "/>
    <numFmt numFmtId="181" formatCode="0.000000_ "/>
    <numFmt numFmtId="182" formatCode="0.00000_ "/>
    <numFmt numFmtId="183" formatCode="0.0000_ 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4" sqref="F34"/>
    </sheetView>
  </sheetViews>
  <sheetFormatPr defaultColWidth="9.140625" defaultRowHeight="15"/>
  <cols>
    <col min="1" max="1" width="3.421875" style="0" customWidth="1"/>
    <col min="2" max="2" width="14.7109375" style="0" bestFit="1" customWidth="1"/>
    <col min="3" max="4" width="11.57421875" style="0" bestFit="1" customWidth="1"/>
    <col min="5" max="5" width="11.8515625" style="0" customWidth="1"/>
    <col min="6" max="6" width="11.57421875" style="0" bestFit="1" customWidth="1"/>
    <col min="7" max="7" width="10.8515625" style="0" customWidth="1"/>
    <col min="8" max="8" width="12.421875" style="0" customWidth="1"/>
    <col min="9" max="9" width="12.140625" style="0" customWidth="1"/>
    <col min="10" max="10" width="11.57421875" style="0" bestFit="1" customWidth="1"/>
    <col min="11" max="11" width="10.421875" style="0" customWidth="1"/>
    <col min="12" max="12" width="10.8515625" style="0" bestFit="1" customWidth="1"/>
  </cols>
  <sheetData>
    <row r="1" spans="3:12" ht="16.5">
      <c r="C1" s="4" t="s">
        <v>46</v>
      </c>
      <c r="D1" s="4"/>
      <c r="E1" s="4"/>
      <c r="F1" s="4"/>
      <c r="G1" s="4"/>
      <c r="H1" s="4" t="s">
        <v>64</v>
      </c>
      <c r="I1" s="4"/>
      <c r="J1" s="4"/>
      <c r="K1" s="4"/>
      <c r="L1" s="4"/>
    </row>
    <row r="2" spans="2:8" ht="16.5">
      <c r="B2" t="s">
        <v>13</v>
      </c>
      <c r="C2" s="1">
        <f>SeasonStat!N5</f>
        <v>5.231767984855811</v>
      </c>
      <c r="H2" s="1">
        <f>SeasonStat!N4</f>
        <v>4.514308955280422</v>
      </c>
    </row>
    <row r="3" spans="2:8" ht="16.5">
      <c r="B3" t="s">
        <v>52</v>
      </c>
      <c r="C3" s="1">
        <f>SeasonStat!O5</f>
        <v>0.9167880553532411</v>
      </c>
      <c r="H3" s="1">
        <f>SeasonStat!O4</f>
        <v>0.9113224237063248</v>
      </c>
    </row>
    <row r="4" spans="2:8" ht="16.5">
      <c r="B4" t="s">
        <v>54</v>
      </c>
      <c r="C4" s="1">
        <f>SeasonStat!K5</f>
        <v>3.19</v>
      </c>
      <c r="H4" s="1">
        <f>SeasonStat!K4</f>
        <v>3.15</v>
      </c>
    </row>
    <row r="5" spans="2:12" ht="16.5">
      <c r="B5" t="s">
        <v>0</v>
      </c>
      <c r="C5" t="s">
        <v>53</v>
      </c>
      <c r="D5" t="s">
        <v>60</v>
      </c>
      <c r="E5" t="s">
        <v>61</v>
      </c>
      <c r="F5" t="s">
        <v>62</v>
      </c>
      <c r="G5" t="s">
        <v>63</v>
      </c>
      <c r="H5" t="s">
        <v>68</v>
      </c>
      <c r="I5" t="s">
        <v>65</v>
      </c>
      <c r="J5" t="s">
        <v>66</v>
      </c>
      <c r="K5" t="s">
        <v>67</v>
      </c>
      <c r="L5" t="s">
        <v>69</v>
      </c>
    </row>
    <row r="6" spans="2:12" ht="16.5">
      <c r="B6" t="s">
        <v>55</v>
      </c>
      <c r="C6">
        <v>14</v>
      </c>
      <c r="D6">
        <v>13</v>
      </c>
      <c r="E6">
        <v>19</v>
      </c>
      <c r="F6">
        <v>23</v>
      </c>
      <c r="G6">
        <v>25</v>
      </c>
      <c r="H6">
        <v>11</v>
      </c>
      <c r="I6">
        <v>12</v>
      </c>
      <c r="J6">
        <v>9</v>
      </c>
      <c r="K6">
        <v>10</v>
      </c>
      <c r="L6">
        <v>11</v>
      </c>
    </row>
    <row r="7" spans="2:12" ht="16.5">
      <c r="B7" t="s">
        <v>57</v>
      </c>
      <c r="C7">
        <v>112</v>
      </c>
      <c r="D7">
        <v>127</v>
      </c>
      <c r="E7">
        <v>177</v>
      </c>
      <c r="F7">
        <v>175</v>
      </c>
      <c r="G7">
        <v>120</v>
      </c>
      <c r="H7">
        <v>83</v>
      </c>
      <c r="I7">
        <v>80</v>
      </c>
      <c r="J7">
        <v>126</v>
      </c>
      <c r="K7">
        <v>116</v>
      </c>
      <c r="L7">
        <v>70</v>
      </c>
    </row>
    <row r="8" spans="2:12" ht="16.5">
      <c r="B8" t="s">
        <v>56</v>
      </c>
      <c r="C8">
        <v>53</v>
      </c>
      <c r="D8">
        <v>57</v>
      </c>
      <c r="E8">
        <v>66</v>
      </c>
      <c r="F8">
        <v>52</v>
      </c>
      <c r="G8">
        <v>66</v>
      </c>
      <c r="H8">
        <v>57</v>
      </c>
      <c r="I8">
        <v>40</v>
      </c>
      <c r="J8">
        <v>57</v>
      </c>
      <c r="K8">
        <v>42</v>
      </c>
      <c r="L8">
        <v>61</v>
      </c>
    </row>
    <row r="9" spans="2:12" ht="16.5">
      <c r="B9" t="s">
        <v>58</v>
      </c>
      <c r="C9">
        <v>1</v>
      </c>
      <c r="D9">
        <v>0</v>
      </c>
      <c r="E9">
        <v>2</v>
      </c>
      <c r="F9">
        <v>3</v>
      </c>
      <c r="G9">
        <v>1</v>
      </c>
      <c r="H9">
        <v>0</v>
      </c>
      <c r="I9">
        <v>4</v>
      </c>
      <c r="J9">
        <v>1</v>
      </c>
      <c r="K9">
        <v>0</v>
      </c>
      <c r="L9">
        <v>1</v>
      </c>
    </row>
    <row r="10" spans="2:12" ht="16.5">
      <c r="B10" t="s">
        <v>59</v>
      </c>
      <c r="C10">
        <v>4</v>
      </c>
      <c r="D10">
        <v>14</v>
      </c>
      <c r="E10">
        <v>2</v>
      </c>
      <c r="F10">
        <v>7</v>
      </c>
      <c r="G10">
        <v>5</v>
      </c>
      <c r="H10">
        <v>12</v>
      </c>
      <c r="I10">
        <v>1</v>
      </c>
      <c r="J10">
        <v>2</v>
      </c>
      <c r="K10">
        <v>4</v>
      </c>
      <c r="L10">
        <v>5</v>
      </c>
    </row>
    <row r="11" spans="2:12" ht="16.5">
      <c r="B11" t="s">
        <v>4</v>
      </c>
      <c r="C11">
        <v>138.333333</v>
      </c>
      <c r="D11">
        <v>172.333333</v>
      </c>
      <c r="E11">
        <v>181</v>
      </c>
      <c r="F11">
        <v>182.333333</v>
      </c>
      <c r="G11">
        <v>169.333333</v>
      </c>
      <c r="H11">
        <v>173</v>
      </c>
      <c r="I11">
        <v>179</v>
      </c>
      <c r="J11">
        <v>167.333333</v>
      </c>
      <c r="K11">
        <v>153</v>
      </c>
      <c r="L11">
        <v>128</v>
      </c>
    </row>
    <row r="12" spans="2:12" ht="16.5">
      <c r="B12" t="s">
        <v>5</v>
      </c>
      <c r="C12">
        <v>21</v>
      </c>
      <c r="D12">
        <v>26</v>
      </c>
      <c r="E12">
        <v>27</v>
      </c>
      <c r="F12">
        <v>27</v>
      </c>
      <c r="G12">
        <v>29</v>
      </c>
      <c r="H12">
        <v>28</v>
      </c>
      <c r="I12">
        <v>26</v>
      </c>
      <c r="J12">
        <v>27</v>
      </c>
      <c r="K12">
        <v>23</v>
      </c>
      <c r="L12">
        <v>25</v>
      </c>
    </row>
    <row r="13" spans="2:12" ht="16.5">
      <c r="B13" t="s">
        <v>1</v>
      </c>
      <c r="C13" s="1">
        <f>(13*C6-2*C7+3*(C8-C9+C10))/C11+$C$4</f>
        <v>4.100843375688779</v>
      </c>
      <c r="D13" s="1">
        <f>(13*D6-2*D7+3*(D8-D9+D10))/D11+$C$4</f>
        <v>3.932746616523688</v>
      </c>
      <c r="E13" s="1">
        <f>(13*E6-2*E7+3*(E8-E9+E10))/E11+$C$4</f>
        <v>3.6927624309392266</v>
      </c>
      <c r="F13" s="1">
        <f>(13*F6-2*F7+3*(F8-F9+F10))/F11+$C$4</f>
        <v>3.8316819024528006</v>
      </c>
      <c r="G13" s="1">
        <f>(13*G6-2*G7+3*(G8-G9+G10))/G11+$C$4</f>
        <v>4.93212598768135</v>
      </c>
      <c r="H13" s="1">
        <f>(13*H6-2*H7+3*(H8-H9+H10))/H11+$H$4</f>
        <v>4.213583815028901</v>
      </c>
      <c r="I13" s="1">
        <f>(13*I6-2*I7+3*(I8-I9+I10))/I11+$H$4</f>
        <v>3.7477653631284915</v>
      </c>
      <c r="J13" s="1">
        <f>(13*J6-2*J7+3*(J8-J9+J10))/J11+$H$4</f>
        <v>3.3830677295479434</v>
      </c>
      <c r="K13" s="1">
        <f>(13*K6-2*K7+3*(K8-K9+K10))/K11+$H$4</f>
        <v>3.385294117647059</v>
      </c>
      <c r="L13" s="1">
        <f>(13*L6-2*L7+3*(L8-L9+L10))/L11+$H$4</f>
        <v>4.696875</v>
      </c>
    </row>
    <row r="14" spans="2:12" ht="16.5">
      <c r="B14" t="s">
        <v>2</v>
      </c>
      <c r="C14" s="1">
        <f>ParkFactor!E8</f>
        <v>0.9610000000000001</v>
      </c>
      <c r="D14" s="1">
        <f>ParkFactor!E6</f>
        <v>0.9715</v>
      </c>
      <c r="E14" s="1">
        <f>ParkFactor!E5</f>
        <v>1.0274999999999999</v>
      </c>
      <c r="F14" s="1">
        <f>ParkFactor!E3</f>
        <v>1.012</v>
      </c>
      <c r="G14" s="1">
        <f>ParkFactor!E9</f>
        <v>1.0525</v>
      </c>
      <c r="H14" s="1">
        <f>ParkFactor!E9</f>
        <v>1.0525</v>
      </c>
      <c r="I14" s="1">
        <f>ParkFactor!E3</f>
        <v>1.012</v>
      </c>
      <c r="J14" s="1">
        <f>ParkFactor!E9</f>
        <v>1.0525</v>
      </c>
      <c r="K14" s="1">
        <f>ParkFactor!E2</f>
        <v>1.0125</v>
      </c>
      <c r="L14" s="1">
        <f>ParkFactor!E5</f>
        <v>1.0274999999999999</v>
      </c>
    </row>
    <row r="15" spans="2:12" ht="16.5">
      <c r="B15" t="s">
        <v>3</v>
      </c>
      <c r="C15" s="1">
        <f>C13/$C$3/C14</f>
        <v>4.654583745060905</v>
      </c>
      <c r="D15" s="1">
        <f>D13/$C$3/D14</f>
        <v>4.415543980187701</v>
      </c>
      <c r="E15" s="1">
        <f>E13/$C$3/E14</f>
        <v>3.920131105757166</v>
      </c>
      <c r="F15" s="1">
        <f>F13/$C$3/F14</f>
        <v>4.129904307843275</v>
      </c>
      <c r="G15" s="1">
        <f>G13/$C$3/G14</f>
        <v>5.111438160778771</v>
      </c>
      <c r="H15" s="1">
        <f>H13/$H$3/H14</f>
        <v>4.3929622993659585</v>
      </c>
      <c r="I15" s="1">
        <f>I13/$H$3/I14</f>
        <v>4.063683018547398</v>
      </c>
      <c r="J15" s="1">
        <f>J13/$H$3/J14</f>
        <v>3.527089917874048</v>
      </c>
      <c r="K15" s="1">
        <f>K13/$H$3/K14</f>
        <v>3.6688446110107518</v>
      </c>
      <c r="L15" s="1">
        <f>L13/$H$3/L14</f>
        <v>5.01597213489037</v>
      </c>
    </row>
    <row r="16" spans="2:12" ht="16.5">
      <c r="B16" t="s">
        <v>6</v>
      </c>
      <c r="C16" s="1">
        <f aca="true" t="shared" si="0" ref="C16:L16">C11/C12</f>
        <v>6.587301571428572</v>
      </c>
      <c r="D16" s="1">
        <f t="shared" si="0"/>
        <v>6.628205115384616</v>
      </c>
      <c r="E16" s="1">
        <f t="shared" si="0"/>
        <v>6.703703703703703</v>
      </c>
      <c r="F16" s="1">
        <f t="shared" si="0"/>
        <v>6.753086407407408</v>
      </c>
      <c r="G16" s="1">
        <f t="shared" si="0"/>
        <v>5.839080448275863</v>
      </c>
      <c r="H16" s="1">
        <f t="shared" si="0"/>
        <v>6.178571428571429</v>
      </c>
      <c r="I16" s="1">
        <f t="shared" si="0"/>
        <v>6.884615384615385</v>
      </c>
      <c r="J16" s="1">
        <f t="shared" si="0"/>
        <v>6.197530851851853</v>
      </c>
      <c r="K16" s="1">
        <f t="shared" si="0"/>
        <v>6.6521739130434785</v>
      </c>
      <c r="L16" s="1">
        <f t="shared" si="0"/>
        <v>5.12</v>
      </c>
    </row>
    <row r="17" spans="2:12" ht="16.5">
      <c r="B17" t="s">
        <v>7</v>
      </c>
      <c r="C17" s="1">
        <f>(((18-C16)*$C$2+C16*C15)/18+2)*1.5</f>
        <v>10.530811423133317</v>
      </c>
      <c r="D17" s="1">
        <f>(((18-D16)*$C$2+D16*D15)/18+2)*1.5</f>
        <v>10.396810300363644</v>
      </c>
      <c r="E17" s="1">
        <f>(((18-E16)*$C$2+E16*E15)/18+2)*1.5</f>
        <v>10.114916560256388</v>
      </c>
      <c r="F17" s="1">
        <f>(((18-F16)*$C$2+F16*F15)/18+2)*1.5</f>
        <v>10.227570258946274</v>
      </c>
      <c r="G17" s="1">
        <f>(((18-G16)*$C$2+G16*G15)/18+2)*1.5</f>
        <v>10.789100683690991</v>
      </c>
      <c r="H17" s="1">
        <f>(((18-H16)*$H$2+H16*H15)/18+2)*1.5</f>
        <v>9.70898435115515</v>
      </c>
      <c r="I17" s="1">
        <f>(((18-I16)*$H$2+I16*I15)/18+2)*1.5</f>
        <v>9.51293124485906</v>
      </c>
      <c r="J17" s="1">
        <f>(((18-J16)*$H$2+J16*J15)/18+2)*1.5</f>
        <v>9.261603396098842</v>
      </c>
      <c r="K17" s="1">
        <f>(((18-K16)*$H$2+K16*K15)/18+2)*1.5</f>
        <v>9.302782111640706</v>
      </c>
      <c r="L17" s="1">
        <f>(((18-L16)*$H$2+L16*L15)/18+2)*1.5</f>
        <v>9.98550638955421</v>
      </c>
    </row>
    <row r="18" spans="2:12" ht="16.5">
      <c r="B18" t="s">
        <v>8</v>
      </c>
      <c r="C18" s="1">
        <f>$C$2-C15</f>
        <v>0.5771842397949056</v>
      </c>
      <c r="D18" s="1">
        <f>$C$2-D15</f>
        <v>0.8162240046681095</v>
      </c>
      <c r="E18" s="1">
        <f>$C$2-E15</f>
        <v>1.3116368790986446</v>
      </c>
      <c r="F18" s="1">
        <f>$C$2-F15</f>
        <v>1.1018636770125356</v>
      </c>
      <c r="G18" s="1">
        <f>$C$2-G15</f>
        <v>0.1203298240770394</v>
      </c>
      <c r="H18" s="1">
        <f>$H$2-H15</f>
        <v>0.12134665591446314</v>
      </c>
      <c r="I18" s="1">
        <f>$H$2-I15</f>
        <v>0.4506259367330232</v>
      </c>
      <c r="J18" s="1">
        <f>$H$2-J15</f>
        <v>0.9872190374063736</v>
      </c>
      <c r="K18" s="1">
        <f>$H$2-K15</f>
        <v>0.8454643442696699</v>
      </c>
      <c r="L18" s="1">
        <f>$H$2-L15</f>
        <v>-0.501663179609948</v>
      </c>
    </row>
    <row r="19" spans="2:12" ht="16.5">
      <c r="B19" t="s">
        <v>9</v>
      </c>
      <c r="C19" s="2">
        <f aca="true" t="shared" si="1" ref="C19:L19">C18/C17</f>
        <v>0.054809094627503205</v>
      </c>
      <c r="D19" s="2">
        <f t="shared" si="1"/>
        <v>0.07850715566480625</v>
      </c>
      <c r="E19" s="2">
        <f t="shared" si="1"/>
        <v>0.12967352437214744</v>
      </c>
      <c r="F19" s="2">
        <f t="shared" si="1"/>
        <v>0.10773464753749425</v>
      </c>
      <c r="G19" s="2">
        <f t="shared" si="1"/>
        <v>0.011152905844963727</v>
      </c>
      <c r="H19" s="2">
        <f t="shared" si="1"/>
        <v>0.01249838824799688</v>
      </c>
      <c r="I19" s="2">
        <f t="shared" si="1"/>
        <v>0.04736983009065147</v>
      </c>
      <c r="J19" s="2">
        <f t="shared" si="1"/>
        <v>0.10659267031691386</v>
      </c>
      <c r="K19" s="2">
        <f t="shared" si="1"/>
        <v>0.09088295674599624</v>
      </c>
      <c r="L19" s="2">
        <f t="shared" si="1"/>
        <v>-0.050239132602702595</v>
      </c>
    </row>
    <row r="20" spans="2:12" ht="16.5">
      <c r="B20" t="s">
        <v>10</v>
      </c>
      <c r="C20" s="2">
        <f aca="true" t="shared" si="2" ref="C20:L20">0.5+C19</f>
        <v>0.5548090946275032</v>
      </c>
      <c r="D20" s="2">
        <f t="shared" si="2"/>
        <v>0.5785071556648063</v>
      </c>
      <c r="E20" s="2">
        <f t="shared" si="2"/>
        <v>0.6296735243721474</v>
      </c>
      <c r="F20" s="2">
        <f t="shared" si="2"/>
        <v>0.6077346475374943</v>
      </c>
      <c r="G20" s="2">
        <f t="shared" si="2"/>
        <v>0.5111529058449638</v>
      </c>
      <c r="H20" s="2">
        <f t="shared" si="2"/>
        <v>0.5124983882479969</v>
      </c>
      <c r="I20" s="2">
        <f t="shared" si="2"/>
        <v>0.5473698300906514</v>
      </c>
      <c r="J20" s="2">
        <f t="shared" si="2"/>
        <v>0.6065926703169139</v>
      </c>
      <c r="K20" s="2">
        <f t="shared" si="2"/>
        <v>0.5908829567459962</v>
      </c>
      <c r="L20" s="2">
        <f t="shared" si="2"/>
        <v>0.4497608673972974</v>
      </c>
    </row>
    <row r="21" spans="2:12" ht="16.5">
      <c r="B21" t="s">
        <v>11</v>
      </c>
      <c r="C21" s="1">
        <v>0.38</v>
      </c>
      <c r="D21" s="1">
        <f>$C$21</f>
        <v>0.38</v>
      </c>
      <c r="E21" s="1">
        <f>$C$21</f>
        <v>0.38</v>
      </c>
      <c r="F21" s="1">
        <f>$C$21</f>
        <v>0.38</v>
      </c>
      <c r="G21" s="1">
        <f>$C$21</f>
        <v>0.38</v>
      </c>
      <c r="H21" s="1">
        <v>0.38</v>
      </c>
      <c r="I21" s="1">
        <f>$H$21</f>
        <v>0.38</v>
      </c>
      <c r="J21" s="1">
        <f>$H$21</f>
        <v>0.38</v>
      </c>
      <c r="K21" s="1">
        <f>$H$21</f>
        <v>0.38</v>
      </c>
      <c r="L21" s="1">
        <f>$H$21</f>
        <v>0.38</v>
      </c>
    </row>
    <row r="22" spans="2:12" ht="16.5">
      <c r="B22" t="s">
        <v>12</v>
      </c>
      <c r="C22" s="2">
        <f aca="true" t="shared" si="3" ref="C22:L22">C20-C21</f>
        <v>0.17480909462750316</v>
      </c>
      <c r="D22" s="2">
        <f t="shared" si="3"/>
        <v>0.19850715566480626</v>
      </c>
      <c r="E22" s="2">
        <f t="shared" si="3"/>
        <v>0.2496735243721474</v>
      </c>
      <c r="F22" s="2">
        <f t="shared" si="3"/>
        <v>0.22773464753749428</v>
      </c>
      <c r="G22" s="2">
        <f t="shared" si="3"/>
        <v>0.13115290584496375</v>
      </c>
      <c r="H22" s="2">
        <f t="shared" si="3"/>
        <v>0.13249838824799687</v>
      </c>
      <c r="I22" s="2">
        <f t="shared" si="3"/>
        <v>0.16736983009065143</v>
      </c>
      <c r="J22" s="2">
        <f t="shared" si="3"/>
        <v>0.22659267031691388</v>
      </c>
      <c r="K22" s="2">
        <f t="shared" si="3"/>
        <v>0.21088295674599622</v>
      </c>
      <c r="L22" s="2">
        <f t="shared" si="3"/>
        <v>0.06976086739729742</v>
      </c>
    </row>
    <row r="23" spans="2:12" ht="16.5">
      <c r="B23" t="s">
        <v>14</v>
      </c>
      <c r="C23" s="3">
        <f aca="true" t="shared" si="4" ref="C23:L23">C22*C11/9</f>
        <v>2.6868805220594343</v>
      </c>
      <c r="D23" s="3">
        <f t="shared" si="4"/>
        <v>3.801044417785099</v>
      </c>
      <c r="E23" s="3">
        <f t="shared" si="4"/>
        <v>5.021211990150964</v>
      </c>
      <c r="F23" s="3">
        <f t="shared" si="4"/>
        <v>4.6137352583435085</v>
      </c>
      <c r="G23" s="3">
        <f t="shared" si="4"/>
        <v>2.4676176310403215</v>
      </c>
      <c r="H23" s="3">
        <f t="shared" si="4"/>
        <v>2.546913462989273</v>
      </c>
      <c r="I23" s="3">
        <f t="shared" si="4"/>
        <v>3.3287999540251785</v>
      </c>
      <c r="J23" s="3">
        <f t="shared" si="4"/>
        <v>4.212945195277708</v>
      </c>
      <c r="K23" s="3">
        <f t="shared" si="4"/>
        <v>3.585010264681936</v>
      </c>
      <c r="L23" s="3">
        <f t="shared" si="4"/>
        <v>0.9921545585393411</v>
      </c>
    </row>
    <row r="24" spans="2:12" ht="16.5">
      <c r="B24" t="s">
        <v>15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</row>
    <row r="25" spans="2:12" ht="16.5">
      <c r="B25" t="s">
        <v>16</v>
      </c>
      <c r="C25" s="3">
        <f>C23+C24</f>
        <v>2.6868805220594343</v>
      </c>
      <c r="D25" s="3">
        <f aca="true" t="shared" si="5" ref="D25:L25">D23+D24</f>
        <v>3.801044417785099</v>
      </c>
      <c r="E25" s="3">
        <f t="shared" si="5"/>
        <v>5.021211990150964</v>
      </c>
      <c r="F25" s="3">
        <f t="shared" si="5"/>
        <v>4.6137352583435085</v>
      </c>
      <c r="G25" s="3">
        <f t="shared" si="5"/>
        <v>2.4676176310403215</v>
      </c>
      <c r="H25" s="3">
        <f t="shared" si="5"/>
        <v>2.546913462989273</v>
      </c>
      <c r="I25" s="3">
        <f t="shared" si="5"/>
        <v>3.3287999540251785</v>
      </c>
      <c r="J25" s="3">
        <f t="shared" si="5"/>
        <v>4.212945195277708</v>
      </c>
      <c r="K25" s="3">
        <f t="shared" si="5"/>
        <v>3.585010264681936</v>
      </c>
      <c r="L25" s="3">
        <f t="shared" si="5"/>
        <v>0.9921545585393411</v>
      </c>
    </row>
    <row r="28" spans="5:8" ht="16.5">
      <c r="E28" s="1"/>
      <c r="F28" s="1"/>
      <c r="G28" s="1"/>
      <c r="H28" s="1"/>
    </row>
  </sheetData>
  <sheetProtection/>
  <mergeCells count="2">
    <mergeCell ref="C1:G1"/>
    <mergeCell ref="H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"/>
  <sheetViews>
    <sheetView zoomScale="90" zoomScaleNormal="90" zoomScalePageLayoutView="0" workbookViewId="0" topLeftCell="A1">
      <selection activeCell="D4" sqref="D4"/>
    </sheetView>
  </sheetViews>
  <sheetFormatPr defaultColWidth="9.140625" defaultRowHeight="15"/>
  <cols>
    <col min="1" max="1" width="3.421875" style="0" customWidth="1"/>
  </cols>
  <sheetData>
    <row r="2" spans="3:15" ht="16.5">
      <c r="C2" t="s">
        <v>25</v>
      </c>
      <c r="D2" t="s">
        <v>17</v>
      </c>
      <c r="E2" t="s">
        <v>19</v>
      </c>
      <c r="F2" t="s">
        <v>18</v>
      </c>
      <c r="G2" t="s">
        <v>20</v>
      </c>
      <c r="H2" t="s">
        <v>21</v>
      </c>
      <c r="I2" t="s">
        <v>22</v>
      </c>
      <c r="J2" t="s">
        <v>24</v>
      </c>
      <c r="K2" t="s">
        <v>23</v>
      </c>
      <c r="L2" t="s">
        <v>26</v>
      </c>
      <c r="M2" t="s">
        <v>27</v>
      </c>
      <c r="N2" t="s">
        <v>50</v>
      </c>
      <c r="O2" t="s">
        <v>51</v>
      </c>
    </row>
    <row r="3" spans="2:15" ht="16.5">
      <c r="B3" t="s">
        <v>47</v>
      </c>
      <c r="C3">
        <v>4306</v>
      </c>
      <c r="D3">
        <v>3914</v>
      </c>
      <c r="E3">
        <v>703</v>
      </c>
      <c r="F3">
        <v>5631</v>
      </c>
      <c r="G3">
        <v>3615</v>
      </c>
      <c r="H3">
        <v>191</v>
      </c>
      <c r="I3">
        <v>519</v>
      </c>
      <c r="J3">
        <v>9014.333333</v>
      </c>
      <c r="K3" s="1">
        <f>ROUND((9*D3+2*F3-13*E3-3*(G3-H3+I3))/J3,2)</f>
        <v>2.83</v>
      </c>
      <c r="L3" s="1">
        <f>(13*E3-2*F3+3*(G3-H3+I3))/J3+K3</f>
        <v>3.9067296528150255</v>
      </c>
      <c r="M3" s="1">
        <f>D3/J3*9</f>
        <v>3.907776504230587</v>
      </c>
      <c r="N3" s="1">
        <f>C3/J3*9</f>
        <v>4.2991532006175035</v>
      </c>
      <c r="O3" s="1">
        <f>M3/N3</f>
        <v>0.9089642359498374</v>
      </c>
    </row>
    <row r="4" spans="2:15" ht="16.5">
      <c r="B4" t="s">
        <v>48</v>
      </c>
      <c r="C4">
        <v>4522</v>
      </c>
      <c r="D4">
        <v>4121</v>
      </c>
      <c r="E4">
        <v>646</v>
      </c>
      <c r="F4">
        <v>5771</v>
      </c>
      <c r="G4">
        <v>3589</v>
      </c>
      <c r="H4">
        <v>123</v>
      </c>
      <c r="I4">
        <v>482</v>
      </c>
      <c r="J4">
        <v>9015.333333</v>
      </c>
      <c r="K4" s="1">
        <f>ROUND((9*D4+2*F4-13*E4-3*(G4-H4+I4))/J4,2)</f>
        <v>3.15</v>
      </c>
      <c r="L4" s="1">
        <f>(13*E4-2*F4+3*(G4-H4+I4))/J4+K4</f>
        <v>4.115022554202655</v>
      </c>
      <c r="M4" s="1">
        <f>D4/J4*9</f>
        <v>4.113990978485321</v>
      </c>
      <c r="N4" s="1">
        <f>C4/J4*9</f>
        <v>4.514308955280422</v>
      </c>
      <c r="O4" s="1">
        <f>M4/N4</f>
        <v>0.9113224237063248</v>
      </c>
    </row>
    <row r="5" spans="2:15" ht="16.5">
      <c r="B5" t="s">
        <v>49</v>
      </c>
      <c r="C5">
        <v>5492</v>
      </c>
      <c r="D5">
        <v>5035</v>
      </c>
      <c r="E5">
        <v>1155</v>
      </c>
      <c r="F5">
        <v>6939</v>
      </c>
      <c r="G5">
        <v>4290</v>
      </c>
      <c r="H5">
        <v>160</v>
      </c>
      <c r="I5">
        <v>564</v>
      </c>
      <c r="J5">
        <v>9447.666667</v>
      </c>
      <c r="K5" s="1">
        <f>ROUND((9*D5+2*F5-13*E5-3*(G5-H5+I5))/J5,2)</f>
        <v>3.19</v>
      </c>
      <c r="L5" s="1">
        <f>(13*E5-2*F5+3*(G5-H5+I5))/J5+K5</f>
        <v>4.800873937070498</v>
      </c>
      <c r="M5" s="1">
        <f>D5/J5*9</f>
        <v>4.796422396895304</v>
      </c>
      <c r="N5" s="1">
        <f>C5/J5*9</f>
        <v>5.231767984855811</v>
      </c>
      <c r="O5" s="1">
        <f>M5/N5</f>
        <v>0.9167880553532411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421875" style="0" customWidth="1"/>
    <col min="3" max="3" width="10.421875" style="0" bestFit="1" customWidth="1"/>
    <col min="5" max="5" width="12.28125" style="0" customWidth="1"/>
  </cols>
  <sheetData>
    <row r="1" spans="4:5" ht="16.5">
      <c r="D1" t="s">
        <v>43</v>
      </c>
      <c r="E1" t="s">
        <v>45</v>
      </c>
    </row>
    <row r="2" spans="2:5" ht="16.5">
      <c r="B2" t="s">
        <v>28</v>
      </c>
      <c r="C2" t="s">
        <v>29</v>
      </c>
      <c r="D2">
        <v>102.5</v>
      </c>
      <c r="E2" s="1">
        <f>(D2/100+1)/2</f>
        <v>1.0125</v>
      </c>
    </row>
    <row r="3" spans="2:5" ht="16.5">
      <c r="B3" t="s">
        <v>30</v>
      </c>
      <c r="C3" t="s">
        <v>31</v>
      </c>
      <c r="D3">
        <v>102.4</v>
      </c>
      <c r="E3" s="1">
        <f aca="true" t="shared" si="0" ref="E3:E9">(D3/100+1)/2</f>
        <v>1.012</v>
      </c>
    </row>
    <row r="4" spans="2:5" ht="16.5">
      <c r="B4" t="s">
        <v>32</v>
      </c>
      <c r="C4" t="s">
        <v>33</v>
      </c>
      <c r="D4">
        <v>108.9</v>
      </c>
      <c r="E4" s="1">
        <f t="shared" si="0"/>
        <v>1.0445</v>
      </c>
    </row>
    <row r="5" spans="2:5" ht="16.5">
      <c r="B5" t="s">
        <v>34</v>
      </c>
      <c r="C5" t="s">
        <v>35</v>
      </c>
      <c r="D5">
        <v>105.5</v>
      </c>
      <c r="E5" s="1">
        <f t="shared" si="0"/>
        <v>1.0274999999999999</v>
      </c>
    </row>
    <row r="6" spans="2:5" ht="16.5">
      <c r="B6" t="s">
        <v>36</v>
      </c>
      <c r="C6" t="s">
        <v>44</v>
      </c>
      <c r="D6">
        <v>94.3</v>
      </c>
      <c r="E6" s="1">
        <f t="shared" si="0"/>
        <v>0.9715</v>
      </c>
    </row>
    <row r="7" spans="2:5" ht="16.5">
      <c r="B7" t="s">
        <v>38</v>
      </c>
      <c r="C7" t="s">
        <v>37</v>
      </c>
      <c r="D7">
        <v>89.7</v>
      </c>
      <c r="E7" s="1">
        <f t="shared" si="0"/>
        <v>0.9485</v>
      </c>
    </row>
    <row r="8" spans="2:5" ht="16.5">
      <c r="B8" t="s">
        <v>39</v>
      </c>
      <c r="C8" t="s">
        <v>40</v>
      </c>
      <c r="D8">
        <v>92.2</v>
      </c>
      <c r="E8" s="1">
        <f t="shared" si="0"/>
        <v>0.9610000000000001</v>
      </c>
    </row>
    <row r="9" spans="2:5" ht="16.5">
      <c r="B9" t="s">
        <v>41</v>
      </c>
      <c r="C9" t="s">
        <v>42</v>
      </c>
      <c r="D9">
        <v>110.5</v>
      </c>
      <c r="E9" s="1">
        <f t="shared" si="0"/>
        <v>1.0525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dcterms:created xsi:type="dcterms:W3CDTF">2009-12-06T15:05:12Z</dcterms:created>
  <dcterms:modified xsi:type="dcterms:W3CDTF">2010-02-16T09:45:40Z</dcterms:modified>
  <cp:category/>
  <cp:version/>
  <cp:contentType/>
  <cp:contentStatus/>
</cp:coreProperties>
</file>